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ouss\Desktop\jobhunt\portfolio\01-order-to-delivery-control-tower\output\"/>
    </mc:Choice>
  </mc:AlternateContent>
  <xr:revisionPtr revIDLastSave="0" documentId="13_ncr:1_{9A97C40B-E591-415E-B72E-8C802066FEB8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Dashboard" sheetId="1" r:id="rId1"/>
    <sheet name="Orders" sheetId="2" r:id="rId2"/>
    <sheet name="Monthly Trend" sheetId="3" r:id="rId3"/>
    <sheet name="Project Performance" sheetId="4" r:id="rId4"/>
    <sheet name="Supplier Performance" sheetId="5" r:id="rId5"/>
    <sheet name="Root Cause Analysis" sheetId="6" r:id="rId6"/>
    <sheet name="KPI Dictionary" sheetId="7" r:id="rId7"/>
    <sheet name="BA Pack" sheetId="8" r:id="rId8"/>
    <sheet name="Process &amp; RACI" sheetId="9" r:id="rId9"/>
    <sheet name="Project Guide" sheetId="10" r:id="rId10"/>
    <sheet name="Action Center" sheetId="11" r:id="rId11"/>
    <sheet name="Data Quality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2" l="1"/>
  <c r="A9" i="12"/>
  <c r="G5" i="12"/>
  <c r="E5" i="12"/>
  <c r="C5" i="12"/>
  <c r="A5" i="12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D4" i="5"/>
  <c r="C4" i="5"/>
  <c r="D3" i="5"/>
  <c r="C3" i="5"/>
  <c r="D2" i="5"/>
  <c r="C2" i="5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D5" i="4"/>
  <c r="C5" i="4"/>
  <c r="D4" i="4"/>
  <c r="C4" i="4"/>
  <c r="D3" i="4"/>
  <c r="C3" i="4"/>
  <c r="D2" i="4"/>
  <c r="C2" i="4"/>
  <c r="AE421" i="2"/>
  <c r="AC421" i="2"/>
  <c r="AD421" i="2" s="1"/>
  <c r="AB421" i="2"/>
  <c r="AA421" i="2"/>
  <c r="AF421" i="2" s="1"/>
  <c r="Z421" i="2"/>
  <c r="Y421" i="2"/>
  <c r="X421" i="2"/>
  <c r="W421" i="2"/>
  <c r="V421" i="2"/>
  <c r="AE420" i="2"/>
  <c r="AD420" i="2"/>
  <c r="AC420" i="2"/>
  <c r="AF420" i="2" s="1"/>
  <c r="AB420" i="2"/>
  <c r="Z420" i="2"/>
  <c r="AA420" i="2" s="1"/>
  <c r="Y420" i="2"/>
  <c r="X420" i="2"/>
  <c r="V420" i="2"/>
  <c r="W420" i="2" s="1"/>
  <c r="AE419" i="2"/>
  <c r="AC419" i="2"/>
  <c r="AB419" i="2"/>
  <c r="Z419" i="2"/>
  <c r="AA419" i="2" s="1"/>
  <c r="Y419" i="2"/>
  <c r="X419" i="2"/>
  <c r="V419" i="2"/>
  <c r="W419" i="2" s="1"/>
  <c r="AE418" i="2"/>
  <c r="AC418" i="2"/>
  <c r="AB418" i="2"/>
  <c r="AA418" i="2"/>
  <c r="Z418" i="2"/>
  <c r="Y418" i="2"/>
  <c r="X418" i="2"/>
  <c r="W418" i="2"/>
  <c r="V418" i="2"/>
  <c r="AF417" i="2"/>
  <c r="AE417" i="2"/>
  <c r="AD417" i="2"/>
  <c r="AC417" i="2"/>
  <c r="AB417" i="2"/>
  <c r="Z417" i="2"/>
  <c r="AA417" i="2" s="1"/>
  <c r="Y417" i="2"/>
  <c r="X417" i="2"/>
  <c r="W417" i="2"/>
  <c r="V417" i="2"/>
  <c r="AE416" i="2"/>
  <c r="AD416" i="2"/>
  <c r="AC416" i="2"/>
  <c r="AB416" i="2"/>
  <c r="Z416" i="2"/>
  <c r="AA416" i="2" s="1"/>
  <c r="Y416" i="2"/>
  <c r="X416" i="2"/>
  <c r="W416" i="2"/>
  <c r="V416" i="2"/>
  <c r="AE415" i="2"/>
  <c r="AC415" i="2"/>
  <c r="AB415" i="2"/>
  <c r="Z415" i="2"/>
  <c r="AA415" i="2" s="1"/>
  <c r="Y415" i="2"/>
  <c r="X415" i="2"/>
  <c r="V415" i="2"/>
  <c r="W415" i="2" s="1"/>
  <c r="AE414" i="2"/>
  <c r="AC414" i="2"/>
  <c r="AB414" i="2"/>
  <c r="AA414" i="2"/>
  <c r="Z414" i="2"/>
  <c r="Y414" i="2"/>
  <c r="X414" i="2"/>
  <c r="W414" i="2"/>
  <c r="V414" i="2"/>
  <c r="AF413" i="2"/>
  <c r="AE413" i="2"/>
  <c r="AD413" i="2"/>
  <c r="AC413" i="2"/>
  <c r="AB413" i="2"/>
  <c r="AA413" i="2"/>
  <c r="Z413" i="2"/>
  <c r="Y413" i="2"/>
  <c r="X413" i="2"/>
  <c r="V413" i="2"/>
  <c r="W413" i="2" s="1"/>
  <c r="AE412" i="2"/>
  <c r="AD412" i="2"/>
  <c r="AC412" i="2"/>
  <c r="AB412" i="2"/>
  <c r="Z412" i="2"/>
  <c r="AA412" i="2" s="1"/>
  <c r="Y412" i="2"/>
  <c r="X412" i="2"/>
  <c r="W412" i="2"/>
  <c r="V412" i="2"/>
  <c r="AE411" i="2"/>
  <c r="AC411" i="2"/>
  <c r="AF411" i="2" s="1"/>
  <c r="AB411" i="2"/>
  <c r="Z411" i="2"/>
  <c r="AA411" i="2" s="1"/>
  <c r="Y411" i="2"/>
  <c r="X411" i="2"/>
  <c r="V411" i="2"/>
  <c r="W411" i="2" s="1"/>
  <c r="AE410" i="2"/>
  <c r="AC410" i="2"/>
  <c r="AD410" i="2" s="1"/>
  <c r="AB410" i="2"/>
  <c r="AA410" i="2"/>
  <c r="Z410" i="2"/>
  <c r="Y410" i="2"/>
  <c r="X410" i="2"/>
  <c r="W410" i="2"/>
  <c r="V410" i="2"/>
  <c r="AF409" i="2"/>
  <c r="AE409" i="2"/>
  <c r="AD409" i="2"/>
  <c r="AC409" i="2"/>
  <c r="AB409" i="2"/>
  <c r="AA409" i="2"/>
  <c r="Z409" i="2"/>
  <c r="Y409" i="2"/>
  <c r="X409" i="2"/>
  <c r="W409" i="2"/>
  <c r="V409" i="2"/>
  <c r="AE408" i="2"/>
  <c r="AD408" i="2"/>
  <c r="AC408" i="2"/>
  <c r="AB408" i="2"/>
  <c r="Z408" i="2"/>
  <c r="AA408" i="2" s="1"/>
  <c r="Y408" i="2"/>
  <c r="X408" i="2"/>
  <c r="V408" i="2"/>
  <c r="W408" i="2" s="1"/>
  <c r="AE407" i="2"/>
  <c r="AC407" i="2"/>
  <c r="AB407" i="2"/>
  <c r="Z407" i="2"/>
  <c r="AA407" i="2" s="1"/>
  <c r="Y407" i="2"/>
  <c r="X407" i="2"/>
  <c r="V407" i="2"/>
  <c r="W407" i="2" s="1"/>
  <c r="AE406" i="2"/>
  <c r="AC406" i="2"/>
  <c r="AB406" i="2"/>
  <c r="AA406" i="2"/>
  <c r="Z406" i="2"/>
  <c r="Y406" i="2"/>
  <c r="X406" i="2"/>
  <c r="W406" i="2"/>
  <c r="V406" i="2"/>
  <c r="AF405" i="2"/>
  <c r="AE405" i="2"/>
  <c r="AD405" i="2"/>
  <c r="AC405" i="2"/>
  <c r="AB405" i="2"/>
  <c r="AA405" i="2"/>
  <c r="Z405" i="2"/>
  <c r="Y405" i="2"/>
  <c r="X405" i="2"/>
  <c r="W405" i="2"/>
  <c r="V405" i="2"/>
  <c r="AE404" i="2"/>
  <c r="AD404" i="2"/>
  <c r="AC404" i="2"/>
  <c r="AB404" i="2"/>
  <c r="Z404" i="2"/>
  <c r="AA404" i="2" s="1"/>
  <c r="Y404" i="2"/>
  <c r="X404" i="2"/>
  <c r="V404" i="2"/>
  <c r="W404" i="2" s="1"/>
  <c r="AE403" i="2"/>
  <c r="AC403" i="2"/>
  <c r="AB403" i="2"/>
  <c r="Z403" i="2"/>
  <c r="AA403" i="2" s="1"/>
  <c r="Y403" i="2"/>
  <c r="X403" i="2"/>
  <c r="V403" i="2"/>
  <c r="W403" i="2" s="1"/>
  <c r="AF402" i="2"/>
  <c r="AE402" i="2"/>
  <c r="AC402" i="2"/>
  <c r="AD402" i="2" s="1"/>
  <c r="AB402" i="2"/>
  <c r="AA402" i="2"/>
  <c r="Z402" i="2"/>
  <c r="Y402" i="2"/>
  <c r="X402" i="2"/>
  <c r="W402" i="2"/>
  <c r="V402" i="2"/>
  <c r="AE401" i="2"/>
  <c r="AD401" i="2"/>
  <c r="AC401" i="2"/>
  <c r="AB401" i="2"/>
  <c r="AA401" i="2"/>
  <c r="AF401" i="2" s="1"/>
  <c r="Z401" i="2"/>
  <c r="Y401" i="2"/>
  <c r="X401" i="2"/>
  <c r="W401" i="2"/>
  <c r="V401" i="2"/>
  <c r="AE400" i="2"/>
  <c r="AD400" i="2"/>
  <c r="AC400" i="2"/>
  <c r="AF400" i="2" s="1"/>
  <c r="AB400" i="2"/>
  <c r="Z400" i="2"/>
  <c r="AA400" i="2" s="1"/>
  <c r="Y400" i="2"/>
  <c r="X400" i="2"/>
  <c r="V400" i="2"/>
  <c r="W400" i="2" s="1"/>
  <c r="AE399" i="2"/>
  <c r="AC399" i="2"/>
  <c r="AD399" i="2" s="1"/>
  <c r="AB399" i="2"/>
  <c r="Z399" i="2"/>
  <c r="AA399" i="2" s="1"/>
  <c r="AF399" i="2" s="1"/>
  <c r="Y399" i="2"/>
  <c r="X399" i="2"/>
  <c r="V399" i="2"/>
  <c r="W399" i="2" s="1"/>
  <c r="AE398" i="2"/>
  <c r="AC398" i="2"/>
  <c r="AD398" i="2" s="1"/>
  <c r="AB398" i="2"/>
  <c r="AA398" i="2"/>
  <c r="AF398" i="2" s="1"/>
  <c r="Z398" i="2"/>
  <c r="Y398" i="2"/>
  <c r="X398" i="2"/>
  <c r="W398" i="2"/>
  <c r="V398" i="2"/>
  <c r="AE397" i="2"/>
  <c r="AD397" i="2"/>
  <c r="AC397" i="2"/>
  <c r="AB397" i="2"/>
  <c r="AA397" i="2"/>
  <c r="AF397" i="2" s="1"/>
  <c r="Z397" i="2"/>
  <c r="Y397" i="2"/>
  <c r="X397" i="2"/>
  <c r="W397" i="2"/>
  <c r="V397" i="2"/>
  <c r="AE396" i="2"/>
  <c r="AD396" i="2"/>
  <c r="AC396" i="2"/>
  <c r="AB396" i="2"/>
  <c r="Z396" i="2"/>
  <c r="AA396" i="2" s="1"/>
  <c r="Y396" i="2"/>
  <c r="X396" i="2"/>
  <c r="V396" i="2"/>
  <c r="W396" i="2" s="1"/>
  <c r="AE395" i="2"/>
  <c r="AD395" i="2"/>
  <c r="AC395" i="2"/>
  <c r="AB395" i="2"/>
  <c r="Z395" i="2"/>
  <c r="AA395" i="2" s="1"/>
  <c r="Y395" i="2"/>
  <c r="X395" i="2"/>
  <c r="V395" i="2"/>
  <c r="W395" i="2" s="1"/>
  <c r="AF394" i="2"/>
  <c r="AE394" i="2"/>
  <c r="AC394" i="2"/>
  <c r="AD394" i="2" s="1"/>
  <c r="AB394" i="2"/>
  <c r="AA394" i="2"/>
  <c r="Z394" i="2"/>
  <c r="Y394" i="2"/>
  <c r="X394" i="2"/>
  <c r="W394" i="2"/>
  <c r="V394" i="2"/>
  <c r="AE393" i="2"/>
  <c r="AD393" i="2"/>
  <c r="AC393" i="2"/>
  <c r="AB393" i="2"/>
  <c r="AA393" i="2"/>
  <c r="AF393" i="2" s="1"/>
  <c r="Z393" i="2"/>
  <c r="Y393" i="2"/>
  <c r="X393" i="2"/>
  <c r="W393" i="2"/>
  <c r="V393" i="2"/>
  <c r="AE392" i="2"/>
  <c r="AC392" i="2"/>
  <c r="AB392" i="2"/>
  <c r="AA392" i="2"/>
  <c r="Z392" i="2"/>
  <c r="Y392" i="2"/>
  <c r="X392" i="2"/>
  <c r="W392" i="2"/>
  <c r="V392" i="2"/>
  <c r="AF391" i="2"/>
  <c r="AE391" i="2"/>
  <c r="AD391" i="2"/>
  <c r="AC391" i="2"/>
  <c r="AB391" i="2"/>
  <c r="Z391" i="2"/>
  <c r="AA391" i="2" s="1"/>
  <c r="Y391" i="2"/>
  <c r="X391" i="2"/>
  <c r="V391" i="2"/>
  <c r="W391" i="2" s="1"/>
  <c r="AF390" i="2"/>
  <c r="AE390" i="2"/>
  <c r="AC390" i="2"/>
  <c r="AD390" i="2" s="1"/>
  <c r="AB390" i="2"/>
  <c r="AA390" i="2"/>
  <c r="Z390" i="2"/>
  <c r="Y390" i="2"/>
  <c r="X390" i="2"/>
  <c r="W390" i="2"/>
  <c r="V390" i="2"/>
  <c r="AE389" i="2"/>
  <c r="AD389" i="2"/>
  <c r="AC389" i="2"/>
  <c r="AB389" i="2"/>
  <c r="AA389" i="2"/>
  <c r="AF389" i="2" s="1"/>
  <c r="Z389" i="2"/>
  <c r="Y389" i="2"/>
  <c r="X389" i="2"/>
  <c r="V389" i="2"/>
  <c r="W389" i="2" s="1"/>
  <c r="AE388" i="2"/>
  <c r="AD388" i="2"/>
  <c r="AC388" i="2"/>
  <c r="AF388" i="2" s="1"/>
  <c r="AB388" i="2"/>
  <c r="AA388" i="2"/>
  <c r="Z388" i="2"/>
  <c r="Y388" i="2"/>
  <c r="X388" i="2"/>
  <c r="W388" i="2"/>
  <c r="V388" i="2"/>
  <c r="AE387" i="2"/>
  <c r="AD387" i="2"/>
  <c r="AC387" i="2"/>
  <c r="AF387" i="2" s="1"/>
  <c r="AB387" i="2"/>
  <c r="Z387" i="2"/>
  <c r="AA387" i="2" s="1"/>
  <c r="Y387" i="2"/>
  <c r="X387" i="2"/>
  <c r="V387" i="2"/>
  <c r="W387" i="2" s="1"/>
  <c r="AF386" i="2"/>
  <c r="AE386" i="2"/>
  <c r="AC386" i="2"/>
  <c r="AD386" i="2" s="1"/>
  <c r="AB386" i="2"/>
  <c r="AA386" i="2"/>
  <c r="Z386" i="2"/>
  <c r="Y386" i="2"/>
  <c r="X386" i="2"/>
  <c r="W386" i="2"/>
  <c r="V386" i="2"/>
  <c r="AE385" i="2"/>
  <c r="AD385" i="2"/>
  <c r="AC385" i="2"/>
  <c r="AB385" i="2"/>
  <c r="Z385" i="2"/>
  <c r="AA385" i="2" s="1"/>
  <c r="AF385" i="2" s="1"/>
  <c r="Y385" i="2"/>
  <c r="X385" i="2"/>
  <c r="W385" i="2"/>
  <c r="V385" i="2"/>
  <c r="AE384" i="2"/>
  <c r="AD384" i="2"/>
  <c r="AC384" i="2"/>
  <c r="AB384" i="2"/>
  <c r="AA384" i="2"/>
  <c r="Z384" i="2"/>
  <c r="Y384" i="2"/>
  <c r="X384" i="2"/>
  <c r="W384" i="2"/>
  <c r="V384" i="2"/>
  <c r="AE383" i="2"/>
  <c r="AD383" i="2"/>
  <c r="AC383" i="2"/>
  <c r="AF383" i="2" s="1"/>
  <c r="AB383" i="2"/>
  <c r="Z383" i="2"/>
  <c r="AA383" i="2" s="1"/>
  <c r="Y383" i="2"/>
  <c r="X383" i="2"/>
  <c r="V383" i="2"/>
  <c r="W383" i="2" s="1"/>
  <c r="AF382" i="2"/>
  <c r="AE382" i="2"/>
  <c r="AC382" i="2"/>
  <c r="AD382" i="2" s="1"/>
  <c r="AB382" i="2"/>
  <c r="AA382" i="2"/>
  <c r="Z382" i="2"/>
  <c r="Y382" i="2"/>
  <c r="X382" i="2"/>
  <c r="W382" i="2"/>
  <c r="V382" i="2"/>
  <c r="AF381" i="2"/>
  <c r="AE381" i="2"/>
  <c r="AD381" i="2"/>
  <c r="AC381" i="2"/>
  <c r="AB381" i="2"/>
  <c r="Z381" i="2"/>
  <c r="AA381" i="2" s="1"/>
  <c r="Y381" i="2"/>
  <c r="X381" i="2"/>
  <c r="V381" i="2"/>
  <c r="W381" i="2" s="1"/>
  <c r="AE380" i="2"/>
  <c r="AD380" i="2"/>
  <c r="AC380" i="2"/>
  <c r="AB380" i="2"/>
  <c r="Z380" i="2"/>
  <c r="AA380" i="2" s="1"/>
  <c r="Y380" i="2"/>
  <c r="X380" i="2"/>
  <c r="V380" i="2"/>
  <c r="W380" i="2" s="1"/>
  <c r="AE379" i="2"/>
  <c r="AD379" i="2"/>
  <c r="AC379" i="2"/>
  <c r="AF379" i="2" s="1"/>
  <c r="AB379" i="2"/>
  <c r="Z379" i="2"/>
  <c r="AA379" i="2" s="1"/>
  <c r="Y379" i="2"/>
  <c r="X379" i="2"/>
  <c r="V379" i="2"/>
  <c r="W379" i="2" s="1"/>
  <c r="AF378" i="2"/>
  <c r="AE378" i="2"/>
  <c r="AC378" i="2"/>
  <c r="AD378" i="2" s="1"/>
  <c r="AB378" i="2"/>
  <c r="AA378" i="2"/>
  <c r="Z378" i="2"/>
  <c r="Y378" i="2"/>
  <c r="X378" i="2"/>
  <c r="W378" i="2"/>
  <c r="V378" i="2"/>
  <c r="AE377" i="2"/>
  <c r="AD377" i="2"/>
  <c r="AC377" i="2"/>
  <c r="AB377" i="2"/>
  <c r="Z377" i="2"/>
  <c r="AA377" i="2" s="1"/>
  <c r="AF377" i="2" s="1"/>
  <c r="Y377" i="2"/>
  <c r="X377" i="2"/>
  <c r="V377" i="2"/>
  <c r="W377" i="2" s="1"/>
  <c r="AE376" i="2"/>
  <c r="AD376" i="2"/>
  <c r="AC376" i="2"/>
  <c r="AB376" i="2"/>
  <c r="AA376" i="2"/>
  <c r="Z376" i="2"/>
  <c r="Y376" i="2"/>
  <c r="X376" i="2"/>
  <c r="W376" i="2"/>
  <c r="V376" i="2"/>
  <c r="AE375" i="2"/>
  <c r="AC375" i="2"/>
  <c r="AF375" i="2" s="1"/>
  <c r="AB375" i="2"/>
  <c r="Z375" i="2"/>
  <c r="AA375" i="2" s="1"/>
  <c r="Y375" i="2"/>
  <c r="X375" i="2"/>
  <c r="V375" i="2"/>
  <c r="W375" i="2" s="1"/>
  <c r="AE374" i="2"/>
  <c r="AC374" i="2"/>
  <c r="AD374" i="2" s="1"/>
  <c r="AB374" i="2"/>
  <c r="AA374" i="2"/>
  <c r="Z374" i="2"/>
  <c r="Y374" i="2"/>
  <c r="X374" i="2"/>
  <c r="W374" i="2"/>
  <c r="V374" i="2"/>
  <c r="AF373" i="2"/>
  <c r="AE373" i="2"/>
  <c r="AD373" i="2"/>
  <c r="AC373" i="2"/>
  <c r="AB373" i="2"/>
  <c r="Z373" i="2"/>
  <c r="AA373" i="2" s="1"/>
  <c r="Y373" i="2"/>
  <c r="X373" i="2"/>
  <c r="V373" i="2"/>
  <c r="W373" i="2" s="1"/>
  <c r="AE372" i="2"/>
  <c r="AD372" i="2"/>
  <c r="AC372" i="2"/>
  <c r="AB372" i="2"/>
  <c r="AA372" i="2"/>
  <c r="Z372" i="2"/>
  <c r="Y372" i="2"/>
  <c r="X372" i="2"/>
  <c r="V372" i="2"/>
  <c r="W372" i="2" s="1"/>
  <c r="AE371" i="2"/>
  <c r="AD371" i="2"/>
  <c r="AC371" i="2"/>
  <c r="AF371" i="2" s="1"/>
  <c r="AB371" i="2"/>
  <c r="Z371" i="2"/>
  <c r="AA371" i="2" s="1"/>
  <c r="Y371" i="2"/>
  <c r="X371" i="2"/>
  <c r="V371" i="2"/>
  <c r="W371" i="2" s="1"/>
  <c r="AE370" i="2"/>
  <c r="AC370" i="2"/>
  <c r="AD370" i="2" s="1"/>
  <c r="AB370" i="2"/>
  <c r="AA370" i="2"/>
  <c r="Z370" i="2"/>
  <c r="Y370" i="2"/>
  <c r="X370" i="2"/>
  <c r="W370" i="2"/>
  <c r="V370" i="2"/>
  <c r="AE369" i="2"/>
  <c r="AD369" i="2"/>
  <c r="AC369" i="2"/>
  <c r="AB369" i="2"/>
  <c r="Z369" i="2"/>
  <c r="AA369" i="2" s="1"/>
  <c r="AF369" i="2" s="1"/>
  <c r="Y369" i="2"/>
  <c r="X369" i="2"/>
  <c r="V369" i="2"/>
  <c r="W369" i="2" s="1"/>
  <c r="AE368" i="2"/>
  <c r="AD368" i="2"/>
  <c r="AC368" i="2"/>
  <c r="AB368" i="2"/>
  <c r="AA368" i="2"/>
  <c r="Z368" i="2"/>
  <c r="Y368" i="2"/>
  <c r="X368" i="2"/>
  <c r="W368" i="2"/>
  <c r="V368" i="2"/>
  <c r="AE367" i="2"/>
  <c r="AC367" i="2"/>
  <c r="AB367" i="2"/>
  <c r="Z367" i="2"/>
  <c r="AA367" i="2" s="1"/>
  <c r="Y367" i="2"/>
  <c r="X367" i="2"/>
  <c r="V367" i="2"/>
  <c r="W367" i="2" s="1"/>
  <c r="AE366" i="2"/>
  <c r="AC366" i="2"/>
  <c r="AB366" i="2"/>
  <c r="AA366" i="2"/>
  <c r="Z366" i="2"/>
  <c r="Y366" i="2"/>
  <c r="X366" i="2"/>
  <c r="W366" i="2"/>
  <c r="V366" i="2"/>
  <c r="AF365" i="2"/>
  <c r="AE365" i="2"/>
  <c r="AD365" i="2"/>
  <c r="AC365" i="2"/>
  <c r="AB365" i="2"/>
  <c r="Z365" i="2"/>
  <c r="AA365" i="2" s="1"/>
  <c r="Y365" i="2"/>
  <c r="X365" i="2"/>
  <c r="V365" i="2"/>
  <c r="W365" i="2" s="1"/>
  <c r="AE364" i="2"/>
  <c r="AD364" i="2"/>
  <c r="AC364" i="2"/>
  <c r="AB364" i="2"/>
  <c r="Z364" i="2"/>
  <c r="AA364" i="2" s="1"/>
  <c r="Y364" i="2"/>
  <c r="X364" i="2"/>
  <c r="V364" i="2"/>
  <c r="W364" i="2" s="1"/>
  <c r="AE363" i="2"/>
  <c r="AD363" i="2"/>
  <c r="AC363" i="2"/>
  <c r="AF363" i="2" s="1"/>
  <c r="AB363" i="2"/>
  <c r="Z363" i="2"/>
  <c r="AA363" i="2" s="1"/>
  <c r="Y363" i="2"/>
  <c r="X363" i="2"/>
  <c r="V363" i="2"/>
  <c r="W363" i="2" s="1"/>
  <c r="AF362" i="2"/>
  <c r="AE362" i="2"/>
  <c r="AC362" i="2"/>
  <c r="AD362" i="2" s="1"/>
  <c r="AB362" i="2"/>
  <c r="AA362" i="2"/>
  <c r="Z362" i="2"/>
  <c r="Y362" i="2"/>
  <c r="X362" i="2"/>
  <c r="W362" i="2"/>
  <c r="V362" i="2"/>
  <c r="AE361" i="2"/>
  <c r="AD361" i="2"/>
  <c r="AC361" i="2"/>
  <c r="AB361" i="2"/>
  <c r="Z361" i="2"/>
  <c r="AA361" i="2" s="1"/>
  <c r="AF361" i="2" s="1"/>
  <c r="Y361" i="2"/>
  <c r="X361" i="2"/>
  <c r="V361" i="2"/>
  <c r="W361" i="2" s="1"/>
  <c r="AE360" i="2"/>
  <c r="AD360" i="2"/>
  <c r="AC360" i="2"/>
  <c r="AB360" i="2"/>
  <c r="AA360" i="2"/>
  <c r="Z360" i="2"/>
  <c r="Y360" i="2"/>
  <c r="X360" i="2"/>
  <c r="W360" i="2"/>
  <c r="V360" i="2"/>
  <c r="AE359" i="2"/>
  <c r="AC359" i="2"/>
  <c r="AB359" i="2"/>
  <c r="Z359" i="2"/>
  <c r="AA359" i="2" s="1"/>
  <c r="Y359" i="2"/>
  <c r="X359" i="2"/>
  <c r="V359" i="2"/>
  <c r="W359" i="2" s="1"/>
  <c r="AE358" i="2"/>
  <c r="AC358" i="2"/>
  <c r="AB358" i="2"/>
  <c r="AA358" i="2"/>
  <c r="Z358" i="2"/>
  <c r="Y358" i="2"/>
  <c r="X358" i="2"/>
  <c r="W358" i="2"/>
  <c r="V358" i="2"/>
  <c r="AF357" i="2"/>
  <c r="AE357" i="2"/>
  <c r="AD357" i="2"/>
  <c r="AC357" i="2"/>
  <c r="AB357" i="2"/>
  <c r="Z357" i="2"/>
  <c r="AA357" i="2" s="1"/>
  <c r="Y357" i="2"/>
  <c r="X357" i="2"/>
  <c r="V357" i="2"/>
  <c r="W357" i="2" s="1"/>
  <c r="AE356" i="2"/>
  <c r="AD356" i="2"/>
  <c r="AC356" i="2"/>
  <c r="AB356" i="2"/>
  <c r="Z356" i="2"/>
  <c r="AA356" i="2" s="1"/>
  <c r="Y356" i="2"/>
  <c r="X356" i="2"/>
  <c r="W356" i="2"/>
  <c r="V356" i="2"/>
  <c r="AE355" i="2"/>
  <c r="AD355" i="2"/>
  <c r="AC355" i="2"/>
  <c r="AF355" i="2" s="1"/>
  <c r="AB355" i="2"/>
  <c r="Z355" i="2"/>
  <c r="AA355" i="2" s="1"/>
  <c r="Y355" i="2"/>
  <c r="X355" i="2"/>
  <c r="V355" i="2"/>
  <c r="W355" i="2" s="1"/>
  <c r="AE354" i="2"/>
  <c r="AC354" i="2"/>
  <c r="AD354" i="2" s="1"/>
  <c r="AB354" i="2"/>
  <c r="AA354" i="2"/>
  <c r="Z354" i="2"/>
  <c r="Y354" i="2"/>
  <c r="X354" i="2"/>
  <c r="W354" i="2"/>
  <c r="V354" i="2"/>
  <c r="AE353" i="2"/>
  <c r="AD353" i="2"/>
  <c r="AC353" i="2"/>
  <c r="AB353" i="2"/>
  <c r="Z353" i="2"/>
  <c r="AA353" i="2" s="1"/>
  <c r="AF353" i="2" s="1"/>
  <c r="Y353" i="2"/>
  <c r="X353" i="2"/>
  <c r="V353" i="2"/>
  <c r="W353" i="2" s="1"/>
  <c r="AE352" i="2"/>
  <c r="AD352" i="2"/>
  <c r="AC352" i="2"/>
  <c r="AB352" i="2"/>
  <c r="AA352" i="2"/>
  <c r="Z352" i="2"/>
  <c r="Y352" i="2"/>
  <c r="X352" i="2"/>
  <c r="W352" i="2"/>
  <c r="V352" i="2"/>
  <c r="AE351" i="2"/>
  <c r="AD351" i="2"/>
  <c r="AC351" i="2"/>
  <c r="AF351" i="2" s="1"/>
  <c r="AB351" i="2"/>
  <c r="Z351" i="2"/>
  <c r="AA351" i="2" s="1"/>
  <c r="Y351" i="2"/>
  <c r="X351" i="2"/>
  <c r="V351" i="2"/>
  <c r="W351" i="2" s="1"/>
  <c r="AF350" i="2"/>
  <c r="AE350" i="2"/>
  <c r="AC350" i="2"/>
  <c r="AD350" i="2" s="1"/>
  <c r="AB350" i="2"/>
  <c r="AA350" i="2"/>
  <c r="Z350" i="2"/>
  <c r="Y350" i="2"/>
  <c r="X350" i="2"/>
  <c r="W350" i="2"/>
  <c r="V350" i="2"/>
  <c r="AF349" i="2"/>
  <c r="AE349" i="2"/>
  <c r="AD349" i="2"/>
  <c r="AC349" i="2"/>
  <c r="AB349" i="2"/>
  <c r="Z349" i="2"/>
  <c r="AA349" i="2" s="1"/>
  <c r="Y349" i="2"/>
  <c r="X349" i="2"/>
  <c r="V349" i="2"/>
  <c r="W349" i="2" s="1"/>
  <c r="AE348" i="2"/>
  <c r="AD348" i="2"/>
  <c r="AC348" i="2"/>
  <c r="AB348" i="2"/>
  <c r="Z348" i="2"/>
  <c r="AA348" i="2" s="1"/>
  <c r="Y348" i="2"/>
  <c r="X348" i="2"/>
  <c r="V348" i="2"/>
  <c r="W348" i="2" s="1"/>
  <c r="AE347" i="2"/>
  <c r="AD347" i="2"/>
  <c r="AC347" i="2"/>
  <c r="AF347" i="2" s="1"/>
  <c r="AB347" i="2"/>
  <c r="Z347" i="2"/>
  <c r="AA347" i="2" s="1"/>
  <c r="Y347" i="2"/>
  <c r="X347" i="2"/>
  <c r="V347" i="2"/>
  <c r="W347" i="2" s="1"/>
  <c r="AE346" i="2"/>
  <c r="AC346" i="2"/>
  <c r="AD346" i="2" s="1"/>
  <c r="AB346" i="2"/>
  <c r="AA346" i="2"/>
  <c r="Z346" i="2"/>
  <c r="Y346" i="2"/>
  <c r="X346" i="2"/>
  <c r="W346" i="2"/>
  <c r="V346" i="2"/>
  <c r="AE345" i="2"/>
  <c r="AD345" i="2"/>
  <c r="AC345" i="2"/>
  <c r="AB345" i="2"/>
  <c r="Z345" i="2"/>
  <c r="AA345" i="2" s="1"/>
  <c r="AF345" i="2" s="1"/>
  <c r="Y345" i="2"/>
  <c r="X345" i="2"/>
  <c r="V345" i="2"/>
  <c r="W345" i="2" s="1"/>
  <c r="AE344" i="2"/>
  <c r="AD344" i="2"/>
  <c r="AC344" i="2"/>
  <c r="AB344" i="2"/>
  <c r="AA344" i="2"/>
  <c r="Z344" i="2"/>
  <c r="Y344" i="2"/>
  <c r="X344" i="2"/>
  <c r="W344" i="2"/>
  <c r="V344" i="2"/>
  <c r="AE343" i="2"/>
  <c r="AC343" i="2"/>
  <c r="AF343" i="2" s="1"/>
  <c r="AB343" i="2"/>
  <c r="Z343" i="2"/>
  <c r="AA343" i="2" s="1"/>
  <c r="Y343" i="2"/>
  <c r="X343" i="2"/>
  <c r="V343" i="2"/>
  <c r="W343" i="2" s="1"/>
  <c r="AE342" i="2"/>
  <c r="AC342" i="2"/>
  <c r="AD342" i="2" s="1"/>
  <c r="AB342" i="2"/>
  <c r="AA342" i="2"/>
  <c r="Z342" i="2"/>
  <c r="Y342" i="2"/>
  <c r="X342" i="2"/>
  <c r="W342" i="2"/>
  <c r="V342" i="2"/>
  <c r="AF341" i="2"/>
  <c r="AE341" i="2"/>
  <c r="AD341" i="2"/>
  <c r="AC341" i="2"/>
  <c r="AB341" i="2"/>
  <c r="Z341" i="2"/>
  <c r="AA341" i="2" s="1"/>
  <c r="Y341" i="2"/>
  <c r="X341" i="2"/>
  <c r="V341" i="2"/>
  <c r="W341" i="2" s="1"/>
  <c r="AE340" i="2"/>
  <c r="AD340" i="2"/>
  <c r="AC340" i="2"/>
  <c r="AB340" i="2"/>
  <c r="AA340" i="2"/>
  <c r="Z340" i="2"/>
  <c r="Y340" i="2"/>
  <c r="X340" i="2"/>
  <c r="V340" i="2"/>
  <c r="W340" i="2" s="1"/>
  <c r="AE339" i="2"/>
  <c r="AD339" i="2"/>
  <c r="AC339" i="2"/>
  <c r="AF339" i="2" s="1"/>
  <c r="AB339" i="2"/>
  <c r="Z339" i="2"/>
  <c r="AA339" i="2" s="1"/>
  <c r="Y339" i="2"/>
  <c r="X339" i="2"/>
  <c r="V339" i="2"/>
  <c r="W339" i="2" s="1"/>
  <c r="AE338" i="2"/>
  <c r="AC338" i="2"/>
  <c r="AD338" i="2" s="1"/>
  <c r="AB338" i="2"/>
  <c r="AA338" i="2"/>
  <c r="Z338" i="2"/>
  <c r="Y338" i="2"/>
  <c r="X338" i="2"/>
  <c r="W338" i="2"/>
  <c r="V338" i="2"/>
  <c r="AE337" i="2"/>
  <c r="AD337" i="2"/>
  <c r="AC337" i="2"/>
  <c r="AB337" i="2"/>
  <c r="Z337" i="2"/>
  <c r="AA337" i="2" s="1"/>
  <c r="AF337" i="2" s="1"/>
  <c r="Y337" i="2"/>
  <c r="X337" i="2"/>
  <c r="V337" i="2"/>
  <c r="W337" i="2" s="1"/>
  <c r="AE336" i="2"/>
  <c r="AD336" i="2"/>
  <c r="AC336" i="2"/>
  <c r="AB336" i="2"/>
  <c r="AA336" i="2"/>
  <c r="Z336" i="2"/>
  <c r="Y336" i="2"/>
  <c r="X336" i="2"/>
  <c r="W336" i="2"/>
  <c r="V336" i="2"/>
  <c r="AE335" i="2"/>
  <c r="AC335" i="2"/>
  <c r="AB335" i="2"/>
  <c r="Z335" i="2"/>
  <c r="AA335" i="2" s="1"/>
  <c r="Y335" i="2"/>
  <c r="X335" i="2"/>
  <c r="V335" i="2"/>
  <c r="W335" i="2" s="1"/>
  <c r="AE334" i="2"/>
  <c r="AC334" i="2"/>
  <c r="AB334" i="2"/>
  <c r="AA334" i="2"/>
  <c r="Z334" i="2"/>
  <c r="Y334" i="2"/>
  <c r="X334" i="2"/>
  <c r="W334" i="2"/>
  <c r="V334" i="2"/>
  <c r="AF333" i="2"/>
  <c r="AE333" i="2"/>
  <c r="AD333" i="2"/>
  <c r="AC333" i="2"/>
  <c r="AB333" i="2"/>
  <c r="Z333" i="2"/>
  <c r="AA333" i="2" s="1"/>
  <c r="Y333" i="2"/>
  <c r="X333" i="2"/>
  <c r="W333" i="2"/>
  <c r="V333" i="2"/>
  <c r="AE332" i="2"/>
  <c r="AD332" i="2"/>
  <c r="AC332" i="2"/>
  <c r="AB332" i="2"/>
  <c r="AA332" i="2"/>
  <c r="Z332" i="2"/>
  <c r="Y332" i="2"/>
  <c r="X332" i="2"/>
  <c r="W332" i="2"/>
  <c r="V332" i="2"/>
  <c r="AE331" i="2"/>
  <c r="AC331" i="2"/>
  <c r="AF331" i="2" s="1"/>
  <c r="AB331" i="2"/>
  <c r="Z331" i="2"/>
  <c r="AA331" i="2" s="1"/>
  <c r="Y331" i="2"/>
  <c r="X331" i="2"/>
  <c r="V331" i="2"/>
  <c r="W331" i="2" s="1"/>
  <c r="AE330" i="2"/>
  <c r="AC330" i="2"/>
  <c r="AD330" i="2" s="1"/>
  <c r="AB330" i="2"/>
  <c r="AA330" i="2"/>
  <c r="Z330" i="2"/>
  <c r="Y330" i="2"/>
  <c r="X330" i="2"/>
  <c r="W330" i="2"/>
  <c r="V330" i="2"/>
  <c r="AF329" i="2"/>
  <c r="AE329" i="2"/>
  <c r="AD329" i="2"/>
  <c r="AC329" i="2"/>
  <c r="AB329" i="2"/>
  <c r="Z329" i="2"/>
  <c r="AA329" i="2" s="1"/>
  <c r="Y329" i="2"/>
  <c r="X329" i="2"/>
  <c r="W329" i="2"/>
  <c r="V329" i="2"/>
  <c r="AE328" i="2"/>
  <c r="AD328" i="2"/>
  <c r="AC328" i="2"/>
  <c r="AB328" i="2"/>
  <c r="AA328" i="2"/>
  <c r="Z328" i="2"/>
  <c r="Y328" i="2"/>
  <c r="X328" i="2"/>
  <c r="W328" i="2"/>
  <c r="V328" i="2"/>
  <c r="AE327" i="2"/>
  <c r="AD327" i="2"/>
  <c r="AC327" i="2"/>
  <c r="AF327" i="2" s="1"/>
  <c r="AB327" i="2"/>
  <c r="Z327" i="2"/>
  <c r="AA327" i="2" s="1"/>
  <c r="Y327" i="2"/>
  <c r="X327" i="2"/>
  <c r="V327" i="2"/>
  <c r="W327" i="2" s="1"/>
  <c r="AF326" i="2"/>
  <c r="AE326" i="2"/>
  <c r="AC326" i="2"/>
  <c r="AD326" i="2" s="1"/>
  <c r="AB326" i="2"/>
  <c r="AA326" i="2"/>
  <c r="Z326" i="2"/>
  <c r="Y326" i="2"/>
  <c r="X326" i="2"/>
  <c r="W326" i="2"/>
  <c r="V326" i="2"/>
  <c r="AE325" i="2"/>
  <c r="AC325" i="2"/>
  <c r="AD325" i="2" s="1"/>
  <c r="AB325" i="2"/>
  <c r="AA325" i="2"/>
  <c r="Z325" i="2"/>
  <c r="Y325" i="2"/>
  <c r="X325" i="2"/>
  <c r="V325" i="2"/>
  <c r="W325" i="2" s="1"/>
  <c r="AE324" i="2"/>
  <c r="AC324" i="2"/>
  <c r="AB324" i="2"/>
  <c r="AA324" i="2"/>
  <c r="Z324" i="2"/>
  <c r="Y324" i="2"/>
  <c r="X324" i="2"/>
  <c r="V324" i="2"/>
  <c r="W324" i="2" s="1"/>
  <c r="AE323" i="2"/>
  <c r="AD323" i="2"/>
  <c r="AC323" i="2"/>
  <c r="AB323" i="2"/>
  <c r="AA323" i="2"/>
  <c r="AF323" i="2" s="1"/>
  <c r="Z323" i="2"/>
  <c r="Y323" i="2"/>
  <c r="X323" i="2"/>
  <c r="V323" i="2"/>
  <c r="W323" i="2" s="1"/>
  <c r="AE322" i="2"/>
  <c r="AD322" i="2"/>
  <c r="AC322" i="2"/>
  <c r="AF322" i="2" s="1"/>
  <c r="AB322" i="2"/>
  <c r="AA322" i="2"/>
  <c r="Z322" i="2"/>
  <c r="Y322" i="2"/>
  <c r="X322" i="2"/>
  <c r="V322" i="2"/>
  <c r="W322" i="2" s="1"/>
  <c r="AF321" i="2"/>
  <c r="AE321" i="2"/>
  <c r="AD321" i="2"/>
  <c r="AC321" i="2"/>
  <c r="AB321" i="2"/>
  <c r="Z321" i="2"/>
  <c r="AA321" i="2" s="1"/>
  <c r="Y321" i="2"/>
  <c r="X321" i="2"/>
  <c r="V321" i="2"/>
  <c r="W321" i="2" s="1"/>
  <c r="AE320" i="2"/>
  <c r="AD320" i="2"/>
  <c r="AC320" i="2"/>
  <c r="AB320" i="2"/>
  <c r="Z320" i="2"/>
  <c r="AA320" i="2" s="1"/>
  <c r="Y320" i="2"/>
  <c r="X320" i="2"/>
  <c r="W320" i="2"/>
  <c r="V320" i="2"/>
  <c r="AE319" i="2"/>
  <c r="AD319" i="2"/>
  <c r="AC319" i="2"/>
  <c r="AF319" i="2" s="1"/>
  <c r="AB319" i="2"/>
  <c r="Z319" i="2"/>
  <c r="AA319" i="2" s="1"/>
  <c r="Y319" i="2"/>
  <c r="X319" i="2"/>
  <c r="V319" i="2"/>
  <c r="W319" i="2" s="1"/>
  <c r="AE318" i="2"/>
  <c r="AC318" i="2"/>
  <c r="AD318" i="2" s="1"/>
  <c r="AB318" i="2"/>
  <c r="Z318" i="2"/>
  <c r="AA318" i="2" s="1"/>
  <c r="AF318" i="2" s="1"/>
  <c r="Y318" i="2"/>
  <c r="X318" i="2"/>
  <c r="W318" i="2"/>
  <c r="V318" i="2"/>
  <c r="AE317" i="2"/>
  <c r="AD317" i="2"/>
  <c r="AC317" i="2"/>
  <c r="AB317" i="2"/>
  <c r="Z317" i="2"/>
  <c r="AA317" i="2" s="1"/>
  <c r="Y317" i="2"/>
  <c r="X317" i="2"/>
  <c r="W317" i="2"/>
  <c r="V317" i="2"/>
  <c r="AF316" i="2"/>
  <c r="AE316" i="2"/>
  <c r="AC316" i="2"/>
  <c r="AD316" i="2" s="1"/>
  <c r="AB316" i="2"/>
  <c r="Z316" i="2"/>
  <c r="AA316" i="2" s="1"/>
  <c r="Y316" i="2"/>
  <c r="X316" i="2"/>
  <c r="W316" i="2"/>
  <c r="V316" i="2"/>
  <c r="AE315" i="2"/>
  <c r="AC315" i="2"/>
  <c r="AD315" i="2" s="1"/>
  <c r="AB315" i="2"/>
  <c r="AA315" i="2"/>
  <c r="Z315" i="2"/>
  <c r="Y315" i="2"/>
  <c r="X315" i="2"/>
  <c r="V315" i="2"/>
  <c r="W315" i="2" s="1"/>
  <c r="AE314" i="2"/>
  <c r="AD314" i="2"/>
  <c r="AC314" i="2"/>
  <c r="AB314" i="2"/>
  <c r="Z314" i="2"/>
  <c r="AA314" i="2" s="1"/>
  <c r="Y314" i="2"/>
  <c r="X314" i="2"/>
  <c r="V314" i="2"/>
  <c r="W314" i="2" s="1"/>
  <c r="AF313" i="2"/>
  <c r="AE313" i="2"/>
  <c r="AC313" i="2"/>
  <c r="AD313" i="2" s="1"/>
  <c r="AB313" i="2"/>
  <c r="Z313" i="2"/>
  <c r="AA313" i="2" s="1"/>
  <c r="Y313" i="2"/>
  <c r="X313" i="2"/>
  <c r="W313" i="2"/>
  <c r="V313" i="2"/>
  <c r="AE312" i="2"/>
  <c r="AC312" i="2"/>
  <c r="AB312" i="2"/>
  <c r="AA312" i="2"/>
  <c r="Z312" i="2"/>
  <c r="Y312" i="2"/>
  <c r="X312" i="2"/>
  <c r="W312" i="2"/>
  <c r="V312" i="2"/>
  <c r="AF311" i="2"/>
  <c r="AE311" i="2"/>
  <c r="AD311" i="2"/>
  <c r="AC311" i="2"/>
  <c r="AB311" i="2"/>
  <c r="AA311" i="2"/>
  <c r="Z311" i="2"/>
  <c r="Y311" i="2"/>
  <c r="X311" i="2"/>
  <c r="V311" i="2"/>
  <c r="W311" i="2" s="1"/>
  <c r="AE310" i="2"/>
  <c r="AD310" i="2"/>
  <c r="AC310" i="2"/>
  <c r="AB310" i="2"/>
  <c r="Z310" i="2"/>
  <c r="AA310" i="2" s="1"/>
  <c r="Y310" i="2"/>
  <c r="X310" i="2"/>
  <c r="V310" i="2"/>
  <c r="W310" i="2" s="1"/>
  <c r="AF309" i="2"/>
  <c r="AE309" i="2"/>
  <c r="AD309" i="2"/>
  <c r="AC309" i="2"/>
  <c r="AB309" i="2"/>
  <c r="AA309" i="2"/>
  <c r="Z309" i="2"/>
  <c r="Y309" i="2"/>
  <c r="X309" i="2"/>
  <c r="V309" i="2"/>
  <c r="W309" i="2" s="1"/>
  <c r="AF308" i="2"/>
  <c r="AE308" i="2"/>
  <c r="AD308" i="2"/>
  <c r="AC308" i="2"/>
  <c r="AB308" i="2"/>
  <c r="AA308" i="2"/>
  <c r="Z308" i="2"/>
  <c r="Y308" i="2"/>
  <c r="X308" i="2"/>
  <c r="W308" i="2"/>
  <c r="V308" i="2"/>
  <c r="AE307" i="2"/>
  <c r="AD307" i="2"/>
  <c r="AC307" i="2"/>
  <c r="AB307" i="2"/>
  <c r="AA307" i="2"/>
  <c r="AF307" i="2" s="1"/>
  <c r="Z307" i="2"/>
  <c r="Y307" i="2"/>
  <c r="X307" i="2"/>
  <c r="V307" i="2"/>
  <c r="W307" i="2" s="1"/>
  <c r="AE306" i="2"/>
  <c r="AD306" i="2"/>
  <c r="AC306" i="2"/>
  <c r="AF306" i="2" s="1"/>
  <c r="AB306" i="2"/>
  <c r="Z306" i="2"/>
  <c r="AA306" i="2" s="1"/>
  <c r="Y306" i="2"/>
  <c r="X306" i="2"/>
  <c r="W306" i="2"/>
  <c r="V306" i="2"/>
  <c r="AF305" i="2"/>
  <c r="AE305" i="2"/>
  <c r="AC305" i="2"/>
  <c r="AD305" i="2" s="1"/>
  <c r="AB305" i="2"/>
  <c r="Z305" i="2"/>
  <c r="AA305" i="2" s="1"/>
  <c r="Y305" i="2"/>
  <c r="X305" i="2"/>
  <c r="W305" i="2"/>
  <c r="V305" i="2"/>
  <c r="AF304" i="2"/>
  <c r="AE304" i="2"/>
  <c r="AC304" i="2"/>
  <c r="AD304" i="2" s="1"/>
  <c r="AB304" i="2"/>
  <c r="AA304" i="2"/>
  <c r="Z304" i="2"/>
  <c r="Y304" i="2"/>
  <c r="X304" i="2"/>
  <c r="W304" i="2"/>
  <c r="V304" i="2"/>
  <c r="AE303" i="2"/>
  <c r="AD303" i="2"/>
  <c r="AC303" i="2"/>
  <c r="AB303" i="2"/>
  <c r="AA303" i="2"/>
  <c r="AF303" i="2" s="1"/>
  <c r="Z303" i="2"/>
  <c r="Y303" i="2"/>
  <c r="X303" i="2"/>
  <c r="W303" i="2"/>
  <c r="V303" i="2"/>
  <c r="AE302" i="2"/>
  <c r="AC302" i="2"/>
  <c r="AB302" i="2"/>
  <c r="AA302" i="2"/>
  <c r="Z302" i="2"/>
  <c r="Y302" i="2"/>
  <c r="X302" i="2"/>
  <c r="V302" i="2"/>
  <c r="W302" i="2" s="1"/>
  <c r="AE301" i="2"/>
  <c r="AD301" i="2"/>
  <c r="AC301" i="2"/>
  <c r="AF301" i="2" s="1"/>
  <c r="AB301" i="2"/>
  <c r="AA301" i="2"/>
  <c r="Z301" i="2"/>
  <c r="Y301" i="2"/>
  <c r="X301" i="2"/>
  <c r="V301" i="2"/>
  <c r="W301" i="2" s="1"/>
  <c r="AE300" i="2"/>
  <c r="AD300" i="2"/>
  <c r="AC300" i="2"/>
  <c r="AB300" i="2"/>
  <c r="AA300" i="2"/>
  <c r="AF300" i="2" s="1"/>
  <c r="Z300" i="2"/>
  <c r="Y300" i="2"/>
  <c r="X300" i="2"/>
  <c r="W300" i="2"/>
  <c r="V300" i="2"/>
  <c r="AE299" i="2"/>
  <c r="AD299" i="2"/>
  <c r="AC299" i="2"/>
  <c r="AB299" i="2"/>
  <c r="AA299" i="2"/>
  <c r="AF299" i="2" s="1"/>
  <c r="Z299" i="2"/>
  <c r="Y299" i="2"/>
  <c r="X299" i="2"/>
  <c r="W299" i="2"/>
  <c r="V299" i="2"/>
  <c r="AE298" i="2"/>
  <c r="AC298" i="2"/>
  <c r="AB298" i="2"/>
  <c r="Z298" i="2"/>
  <c r="AA298" i="2" s="1"/>
  <c r="Y298" i="2"/>
  <c r="X298" i="2"/>
  <c r="V298" i="2"/>
  <c r="W298" i="2" s="1"/>
  <c r="AE297" i="2"/>
  <c r="AC297" i="2"/>
  <c r="AD297" i="2" s="1"/>
  <c r="AB297" i="2"/>
  <c r="Z297" i="2"/>
  <c r="AA297" i="2" s="1"/>
  <c r="Y297" i="2"/>
  <c r="X297" i="2"/>
  <c r="W297" i="2"/>
  <c r="V297" i="2"/>
  <c r="AE296" i="2"/>
  <c r="AC296" i="2"/>
  <c r="AD296" i="2" s="1"/>
  <c r="AB296" i="2"/>
  <c r="AA296" i="2"/>
  <c r="AF296" i="2" s="1"/>
  <c r="Z296" i="2"/>
  <c r="Y296" i="2"/>
  <c r="X296" i="2"/>
  <c r="W296" i="2"/>
  <c r="V296" i="2"/>
  <c r="AE295" i="2"/>
  <c r="AD295" i="2"/>
  <c r="AC295" i="2"/>
  <c r="AB295" i="2"/>
  <c r="Z295" i="2"/>
  <c r="AA295" i="2" s="1"/>
  <c r="AF295" i="2" s="1"/>
  <c r="Y295" i="2"/>
  <c r="X295" i="2"/>
  <c r="V295" i="2"/>
  <c r="W295" i="2" s="1"/>
  <c r="AE294" i="2"/>
  <c r="AC294" i="2"/>
  <c r="AB294" i="2"/>
  <c r="AA294" i="2"/>
  <c r="Z294" i="2"/>
  <c r="Y294" i="2"/>
  <c r="X294" i="2"/>
  <c r="W294" i="2"/>
  <c r="V294" i="2"/>
  <c r="AF293" i="2"/>
  <c r="AE293" i="2"/>
  <c r="AD293" i="2"/>
  <c r="AC293" i="2"/>
  <c r="AB293" i="2"/>
  <c r="Z293" i="2"/>
  <c r="AA293" i="2" s="1"/>
  <c r="Y293" i="2"/>
  <c r="X293" i="2"/>
  <c r="V293" i="2"/>
  <c r="W293" i="2" s="1"/>
  <c r="AF292" i="2"/>
  <c r="AE292" i="2"/>
  <c r="AD292" i="2"/>
  <c r="AC292" i="2"/>
  <c r="AB292" i="2"/>
  <c r="AA292" i="2"/>
  <c r="Z292" i="2"/>
  <c r="Y292" i="2"/>
  <c r="X292" i="2"/>
  <c r="V292" i="2"/>
  <c r="W292" i="2" s="1"/>
  <c r="AE291" i="2"/>
  <c r="AD291" i="2"/>
  <c r="AC291" i="2"/>
  <c r="AB291" i="2"/>
  <c r="AA291" i="2"/>
  <c r="AF291" i="2" s="1"/>
  <c r="Z291" i="2"/>
  <c r="Y291" i="2"/>
  <c r="X291" i="2"/>
  <c r="W291" i="2"/>
  <c r="V291" i="2"/>
  <c r="AE290" i="2"/>
  <c r="AD290" i="2"/>
  <c r="AC290" i="2"/>
  <c r="AB290" i="2"/>
  <c r="AA290" i="2"/>
  <c r="Z290" i="2"/>
  <c r="Y290" i="2"/>
  <c r="X290" i="2"/>
  <c r="W290" i="2"/>
  <c r="V290" i="2"/>
  <c r="AF289" i="2"/>
  <c r="AE289" i="2"/>
  <c r="AD289" i="2"/>
  <c r="AC289" i="2"/>
  <c r="AB289" i="2"/>
  <c r="Z289" i="2"/>
  <c r="AA289" i="2" s="1"/>
  <c r="Y289" i="2"/>
  <c r="X289" i="2"/>
  <c r="W289" i="2"/>
  <c r="V289" i="2"/>
  <c r="AF288" i="2"/>
  <c r="AE288" i="2"/>
  <c r="AC288" i="2"/>
  <c r="AD288" i="2" s="1"/>
  <c r="AB288" i="2"/>
  <c r="AA288" i="2"/>
  <c r="Z288" i="2"/>
  <c r="Y288" i="2"/>
  <c r="X288" i="2"/>
  <c r="W288" i="2"/>
  <c r="V288" i="2"/>
  <c r="AE287" i="2"/>
  <c r="AD287" i="2"/>
  <c r="AC287" i="2"/>
  <c r="AB287" i="2"/>
  <c r="Z287" i="2"/>
  <c r="AA287" i="2" s="1"/>
  <c r="AF287" i="2" s="1"/>
  <c r="Y287" i="2"/>
  <c r="X287" i="2"/>
  <c r="V287" i="2"/>
  <c r="W287" i="2" s="1"/>
  <c r="AE286" i="2"/>
  <c r="AC286" i="2"/>
  <c r="AB286" i="2"/>
  <c r="AA286" i="2"/>
  <c r="Z286" i="2"/>
  <c r="Y286" i="2"/>
  <c r="X286" i="2"/>
  <c r="W286" i="2"/>
  <c r="V286" i="2"/>
  <c r="AF285" i="2"/>
  <c r="AE285" i="2"/>
  <c r="AD285" i="2"/>
  <c r="AC285" i="2"/>
  <c r="AB285" i="2"/>
  <c r="AA285" i="2"/>
  <c r="Z285" i="2"/>
  <c r="Y285" i="2"/>
  <c r="X285" i="2"/>
  <c r="V285" i="2"/>
  <c r="W285" i="2" s="1"/>
  <c r="AF284" i="2"/>
  <c r="AE284" i="2"/>
  <c r="AD284" i="2"/>
  <c r="AC284" i="2"/>
  <c r="AB284" i="2"/>
  <c r="AA284" i="2"/>
  <c r="Z284" i="2"/>
  <c r="Y284" i="2"/>
  <c r="X284" i="2"/>
  <c r="V284" i="2"/>
  <c r="W284" i="2" s="1"/>
  <c r="AE283" i="2"/>
  <c r="AD283" i="2"/>
  <c r="AC283" i="2"/>
  <c r="AB283" i="2"/>
  <c r="AA283" i="2"/>
  <c r="AF283" i="2" s="1"/>
  <c r="Z283" i="2"/>
  <c r="Y283" i="2"/>
  <c r="X283" i="2"/>
  <c r="W283" i="2"/>
  <c r="V283" i="2"/>
  <c r="AE282" i="2"/>
  <c r="AC282" i="2"/>
  <c r="AB282" i="2"/>
  <c r="AA282" i="2"/>
  <c r="Z282" i="2"/>
  <c r="Y282" i="2"/>
  <c r="X282" i="2"/>
  <c r="W282" i="2"/>
  <c r="V282" i="2"/>
  <c r="AF281" i="2"/>
  <c r="AE281" i="2"/>
  <c r="AD281" i="2"/>
  <c r="AC281" i="2"/>
  <c r="AB281" i="2"/>
  <c r="Z281" i="2"/>
  <c r="AA281" i="2" s="1"/>
  <c r="Y281" i="2"/>
  <c r="X281" i="2"/>
  <c r="W281" i="2"/>
  <c r="V281" i="2"/>
  <c r="AF280" i="2"/>
  <c r="AE280" i="2"/>
  <c r="AC280" i="2"/>
  <c r="AD280" i="2" s="1"/>
  <c r="AB280" i="2"/>
  <c r="AA280" i="2"/>
  <c r="Z280" i="2"/>
  <c r="Y280" i="2"/>
  <c r="X280" i="2"/>
  <c r="W280" i="2"/>
  <c r="V280" i="2"/>
  <c r="AE279" i="2"/>
  <c r="AD279" i="2"/>
  <c r="AC279" i="2"/>
  <c r="AB279" i="2"/>
  <c r="Z279" i="2"/>
  <c r="AA279" i="2" s="1"/>
  <c r="AF279" i="2" s="1"/>
  <c r="Y279" i="2"/>
  <c r="X279" i="2"/>
  <c r="V279" i="2"/>
  <c r="W279" i="2" s="1"/>
  <c r="AE278" i="2"/>
  <c r="AC278" i="2"/>
  <c r="AB278" i="2"/>
  <c r="AA278" i="2"/>
  <c r="Z278" i="2"/>
  <c r="Y278" i="2"/>
  <c r="X278" i="2"/>
  <c r="W278" i="2"/>
  <c r="V278" i="2"/>
  <c r="AF277" i="2"/>
  <c r="AE277" i="2"/>
  <c r="AD277" i="2"/>
  <c r="AC277" i="2"/>
  <c r="AB277" i="2"/>
  <c r="Z277" i="2"/>
  <c r="AA277" i="2" s="1"/>
  <c r="Y277" i="2"/>
  <c r="X277" i="2"/>
  <c r="V277" i="2"/>
  <c r="W277" i="2" s="1"/>
  <c r="AF276" i="2"/>
  <c r="AE276" i="2"/>
  <c r="AD276" i="2"/>
  <c r="AC276" i="2"/>
  <c r="AB276" i="2"/>
  <c r="AA276" i="2"/>
  <c r="Z276" i="2"/>
  <c r="Y276" i="2"/>
  <c r="X276" i="2"/>
  <c r="V276" i="2"/>
  <c r="W276" i="2" s="1"/>
  <c r="AE275" i="2"/>
  <c r="AD275" i="2"/>
  <c r="AC275" i="2"/>
  <c r="AB275" i="2"/>
  <c r="AA275" i="2"/>
  <c r="AF275" i="2" s="1"/>
  <c r="Z275" i="2"/>
  <c r="Y275" i="2"/>
  <c r="X275" i="2"/>
  <c r="W275" i="2"/>
  <c r="V275" i="2"/>
  <c r="AE274" i="2"/>
  <c r="AD274" i="2"/>
  <c r="AC274" i="2"/>
  <c r="AB274" i="2"/>
  <c r="AA274" i="2"/>
  <c r="Z274" i="2"/>
  <c r="Y274" i="2"/>
  <c r="X274" i="2"/>
  <c r="W274" i="2"/>
  <c r="V274" i="2"/>
  <c r="AF273" i="2"/>
  <c r="AE273" i="2"/>
  <c r="AD273" i="2"/>
  <c r="AC273" i="2"/>
  <c r="AB273" i="2"/>
  <c r="Z273" i="2"/>
  <c r="AA273" i="2" s="1"/>
  <c r="Y273" i="2"/>
  <c r="X273" i="2"/>
  <c r="W273" i="2"/>
  <c r="V273" i="2"/>
  <c r="AF272" i="2"/>
  <c r="AE272" i="2"/>
  <c r="AD272" i="2"/>
  <c r="AC272" i="2"/>
  <c r="AB272" i="2"/>
  <c r="AA272" i="2"/>
  <c r="Z272" i="2"/>
  <c r="Y272" i="2"/>
  <c r="X272" i="2"/>
  <c r="V272" i="2"/>
  <c r="W272" i="2" s="1"/>
  <c r="AE271" i="2"/>
  <c r="AD271" i="2"/>
  <c r="AC271" i="2"/>
  <c r="AB271" i="2"/>
  <c r="AA271" i="2"/>
  <c r="Z271" i="2"/>
  <c r="Y271" i="2"/>
  <c r="X271" i="2"/>
  <c r="W271" i="2"/>
  <c r="V271" i="2"/>
  <c r="AE270" i="2"/>
  <c r="AD270" i="2"/>
  <c r="AC270" i="2"/>
  <c r="AB270" i="2"/>
  <c r="Z270" i="2"/>
  <c r="AA270" i="2" s="1"/>
  <c r="AF270" i="2" s="1"/>
  <c r="Y270" i="2"/>
  <c r="X270" i="2"/>
  <c r="V270" i="2"/>
  <c r="W270" i="2" s="1"/>
  <c r="AE269" i="2"/>
  <c r="AC269" i="2"/>
  <c r="AB269" i="2"/>
  <c r="AA269" i="2"/>
  <c r="Z269" i="2"/>
  <c r="Y269" i="2"/>
  <c r="X269" i="2"/>
  <c r="W269" i="2"/>
  <c r="V269" i="2"/>
  <c r="AE268" i="2"/>
  <c r="AD268" i="2"/>
  <c r="AC268" i="2"/>
  <c r="AB268" i="2"/>
  <c r="Z268" i="2"/>
  <c r="AA268" i="2" s="1"/>
  <c r="AF268" i="2" s="1"/>
  <c r="Y268" i="2"/>
  <c r="X268" i="2"/>
  <c r="W268" i="2"/>
  <c r="V268" i="2"/>
  <c r="AE267" i="2"/>
  <c r="AC267" i="2"/>
  <c r="AB267" i="2"/>
  <c r="AA267" i="2"/>
  <c r="Z267" i="2"/>
  <c r="Y267" i="2"/>
  <c r="X267" i="2"/>
  <c r="W267" i="2"/>
  <c r="V267" i="2"/>
  <c r="AE266" i="2"/>
  <c r="AD266" i="2"/>
  <c r="AC266" i="2"/>
  <c r="AB266" i="2"/>
  <c r="Z266" i="2"/>
  <c r="AA266" i="2" s="1"/>
  <c r="AF266" i="2" s="1"/>
  <c r="Y266" i="2"/>
  <c r="X266" i="2"/>
  <c r="V266" i="2"/>
  <c r="W266" i="2" s="1"/>
  <c r="AE265" i="2"/>
  <c r="AC265" i="2"/>
  <c r="AB265" i="2"/>
  <c r="AA265" i="2"/>
  <c r="Z265" i="2"/>
  <c r="Y265" i="2"/>
  <c r="X265" i="2"/>
  <c r="W265" i="2"/>
  <c r="V265" i="2"/>
  <c r="AF264" i="2"/>
  <c r="AE264" i="2"/>
  <c r="AD264" i="2"/>
  <c r="AC264" i="2"/>
  <c r="AB264" i="2"/>
  <c r="Z264" i="2"/>
  <c r="AA264" i="2" s="1"/>
  <c r="Y264" i="2"/>
  <c r="X264" i="2"/>
  <c r="V264" i="2"/>
  <c r="W264" i="2" s="1"/>
  <c r="AE263" i="2"/>
  <c r="AC263" i="2"/>
  <c r="AB263" i="2"/>
  <c r="AA263" i="2"/>
  <c r="Z263" i="2"/>
  <c r="Y263" i="2"/>
  <c r="X263" i="2"/>
  <c r="W263" i="2"/>
  <c r="V263" i="2"/>
  <c r="AE262" i="2"/>
  <c r="AD262" i="2"/>
  <c r="AC262" i="2"/>
  <c r="AB262" i="2"/>
  <c r="Z262" i="2"/>
  <c r="AA262" i="2" s="1"/>
  <c r="AF262" i="2" s="1"/>
  <c r="Y262" i="2"/>
  <c r="X262" i="2"/>
  <c r="V262" i="2"/>
  <c r="W262" i="2" s="1"/>
  <c r="AE261" i="2"/>
  <c r="AC261" i="2"/>
  <c r="AB261" i="2"/>
  <c r="AA261" i="2"/>
  <c r="Z261" i="2"/>
  <c r="Y261" i="2"/>
  <c r="X261" i="2"/>
  <c r="W261" i="2"/>
  <c r="V261" i="2"/>
  <c r="AE260" i="2"/>
  <c r="AD260" i="2"/>
  <c r="AC260" i="2"/>
  <c r="AB260" i="2"/>
  <c r="Z260" i="2"/>
  <c r="AA260" i="2" s="1"/>
  <c r="AF260" i="2" s="1"/>
  <c r="Y260" i="2"/>
  <c r="X260" i="2"/>
  <c r="V260" i="2"/>
  <c r="W260" i="2" s="1"/>
  <c r="AE259" i="2"/>
  <c r="AC259" i="2"/>
  <c r="AB259" i="2"/>
  <c r="AA259" i="2"/>
  <c r="Z259" i="2"/>
  <c r="Y259" i="2"/>
  <c r="X259" i="2"/>
  <c r="W259" i="2"/>
  <c r="V259" i="2"/>
  <c r="AF258" i="2"/>
  <c r="AE258" i="2"/>
  <c r="AD258" i="2"/>
  <c r="AC258" i="2"/>
  <c r="AB258" i="2"/>
  <c r="Z258" i="2"/>
  <c r="AA258" i="2" s="1"/>
  <c r="Y258" i="2"/>
  <c r="X258" i="2"/>
  <c r="V258" i="2"/>
  <c r="W258" i="2" s="1"/>
  <c r="AE257" i="2"/>
  <c r="AC257" i="2"/>
  <c r="AB257" i="2"/>
  <c r="AA257" i="2"/>
  <c r="Z257" i="2"/>
  <c r="Y257" i="2"/>
  <c r="X257" i="2"/>
  <c r="W257" i="2"/>
  <c r="V257" i="2"/>
  <c r="AE256" i="2"/>
  <c r="AD256" i="2"/>
  <c r="AC256" i="2"/>
  <c r="AB256" i="2"/>
  <c r="Z256" i="2"/>
  <c r="AA256" i="2" s="1"/>
  <c r="AF256" i="2" s="1"/>
  <c r="Y256" i="2"/>
  <c r="X256" i="2"/>
  <c r="V256" i="2"/>
  <c r="W256" i="2" s="1"/>
  <c r="AE255" i="2"/>
  <c r="AC255" i="2"/>
  <c r="AB255" i="2"/>
  <c r="AA255" i="2"/>
  <c r="Z255" i="2"/>
  <c r="Y255" i="2"/>
  <c r="X255" i="2"/>
  <c r="W255" i="2"/>
  <c r="V255" i="2"/>
  <c r="AE254" i="2"/>
  <c r="AD254" i="2"/>
  <c r="AC254" i="2"/>
  <c r="AB254" i="2"/>
  <c r="Z254" i="2"/>
  <c r="AA254" i="2" s="1"/>
  <c r="AF254" i="2" s="1"/>
  <c r="Y254" i="2"/>
  <c r="X254" i="2"/>
  <c r="V254" i="2"/>
  <c r="W254" i="2" s="1"/>
  <c r="AE253" i="2"/>
  <c r="AC253" i="2"/>
  <c r="AB253" i="2"/>
  <c r="AA253" i="2"/>
  <c r="Z253" i="2"/>
  <c r="Y253" i="2"/>
  <c r="X253" i="2"/>
  <c r="W253" i="2"/>
  <c r="V253" i="2"/>
  <c r="AE252" i="2"/>
  <c r="AD252" i="2"/>
  <c r="AC252" i="2"/>
  <c r="AB252" i="2"/>
  <c r="Z252" i="2"/>
  <c r="AA252" i="2" s="1"/>
  <c r="AF252" i="2" s="1"/>
  <c r="Y252" i="2"/>
  <c r="X252" i="2"/>
  <c r="V252" i="2"/>
  <c r="W252" i="2" s="1"/>
  <c r="AE251" i="2"/>
  <c r="AC251" i="2"/>
  <c r="AB251" i="2"/>
  <c r="AA251" i="2"/>
  <c r="Z251" i="2"/>
  <c r="Y251" i="2"/>
  <c r="X251" i="2"/>
  <c r="W251" i="2"/>
  <c r="V251" i="2"/>
  <c r="AF250" i="2"/>
  <c r="AE250" i="2"/>
  <c r="AD250" i="2"/>
  <c r="AC250" i="2"/>
  <c r="AB250" i="2"/>
  <c r="Z250" i="2"/>
  <c r="AA250" i="2" s="1"/>
  <c r="Y250" i="2"/>
  <c r="X250" i="2"/>
  <c r="V250" i="2"/>
  <c r="W250" i="2" s="1"/>
  <c r="AE249" i="2"/>
  <c r="AC249" i="2"/>
  <c r="AB249" i="2"/>
  <c r="AA249" i="2"/>
  <c r="Z249" i="2"/>
  <c r="Y249" i="2"/>
  <c r="X249" i="2"/>
  <c r="W249" i="2"/>
  <c r="V249" i="2"/>
  <c r="AE248" i="2"/>
  <c r="AD248" i="2"/>
  <c r="AC248" i="2"/>
  <c r="AB248" i="2"/>
  <c r="Z248" i="2"/>
  <c r="AA248" i="2" s="1"/>
  <c r="AF248" i="2" s="1"/>
  <c r="Y248" i="2"/>
  <c r="X248" i="2"/>
  <c r="V248" i="2"/>
  <c r="W248" i="2" s="1"/>
  <c r="AE247" i="2"/>
  <c r="AC247" i="2"/>
  <c r="AF247" i="2" s="1"/>
  <c r="AB247" i="2"/>
  <c r="AA247" i="2"/>
  <c r="Z247" i="2"/>
  <c r="Y247" i="2"/>
  <c r="X247" i="2"/>
  <c r="W247" i="2"/>
  <c r="V247" i="2"/>
  <c r="AE246" i="2"/>
  <c r="AD246" i="2"/>
  <c r="AC246" i="2"/>
  <c r="AB246" i="2"/>
  <c r="Z246" i="2"/>
  <c r="AA246" i="2" s="1"/>
  <c r="AF246" i="2" s="1"/>
  <c r="Y246" i="2"/>
  <c r="X246" i="2"/>
  <c r="V246" i="2"/>
  <c r="W246" i="2" s="1"/>
  <c r="AE245" i="2"/>
  <c r="AC245" i="2"/>
  <c r="AB245" i="2"/>
  <c r="AA245" i="2"/>
  <c r="Z245" i="2"/>
  <c r="Y245" i="2"/>
  <c r="X245" i="2"/>
  <c r="W245" i="2"/>
  <c r="V245" i="2"/>
  <c r="AE244" i="2"/>
  <c r="AD244" i="2"/>
  <c r="AC244" i="2"/>
  <c r="AB244" i="2"/>
  <c r="Z244" i="2"/>
  <c r="AA244" i="2" s="1"/>
  <c r="AF244" i="2" s="1"/>
  <c r="Y244" i="2"/>
  <c r="X244" i="2"/>
  <c r="V244" i="2"/>
  <c r="W244" i="2" s="1"/>
  <c r="AE243" i="2"/>
  <c r="AC243" i="2"/>
  <c r="AB243" i="2"/>
  <c r="AA243" i="2"/>
  <c r="Z243" i="2"/>
  <c r="Y243" i="2"/>
  <c r="X243" i="2"/>
  <c r="W243" i="2"/>
  <c r="V243" i="2"/>
  <c r="AE242" i="2"/>
  <c r="AD242" i="2"/>
  <c r="AC242" i="2"/>
  <c r="AB242" i="2"/>
  <c r="Z242" i="2"/>
  <c r="AA242" i="2" s="1"/>
  <c r="AF242" i="2" s="1"/>
  <c r="Y242" i="2"/>
  <c r="X242" i="2"/>
  <c r="V242" i="2"/>
  <c r="W242" i="2" s="1"/>
  <c r="AE241" i="2"/>
  <c r="AC241" i="2"/>
  <c r="AB241" i="2"/>
  <c r="AA241" i="2"/>
  <c r="Z241" i="2"/>
  <c r="Y241" i="2"/>
  <c r="X241" i="2"/>
  <c r="W241" i="2"/>
  <c r="V241" i="2"/>
  <c r="AF240" i="2"/>
  <c r="AE240" i="2"/>
  <c r="AD240" i="2"/>
  <c r="AC240" i="2"/>
  <c r="AB240" i="2"/>
  <c r="Z240" i="2"/>
  <c r="AA240" i="2" s="1"/>
  <c r="Y240" i="2"/>
  <c r="X240" i="2"/>
  <c r="V240" i="2"/>
  <c r="W240" i="2" s="1"/>
  <c r="AE239" i="2"/>
  <c r="AC239" i="2"/>
  <c r="AF239" i="2" s="1"/>
  <c r="AB239" i="2"/>
  <c r="AA239" i="2"/>
  <c r="Z239" i="2"/>
  <c r="Y239" i="2"/>
  <c r="X239" i="2"/>
  <c r="W239" i="2"/>
  <c r="V239" i="2"/>
  <c r="AE238" i="2"/>
  <c r="AD238" i="2"/>
  <c r="AC238" i="2"/>
  <c r="AB238" i="2"/>
  <c r="Z238" i="2"/>
  <c r="AA238" i="2" s="1"/>
  <c r="AF238" i="2" s="1"/>
  <c r="Y238" i="2"/>
  <c r="X238" i="2"/>
  <c r="V238" i="2"/>
  <c r="W238" i="2" s="1"/>
  <c r="AE237" i="2"/>
  <c r="AC237" i="2"/>
  <c r="AB237" i="2"/>
  <c r="AA237" i="2"/>
  <c r="Z237" i="2"/>
  <c r="Y237" i="2"/>
  <c r="X237" i="2"/>
  <c r="W237" i="2"/>
  <c r="V237" i="2"/>
  <c r="AE236" i="2"/>
  <c r="AD236" i="2"/>
  <c r="AC236" i="2"/>
  <c r="AB236" i="2"/>
  <c r="Z236" i="2"/>
  <c r="AA236" i="2" s="1"/>
  <c r="AF236" i="2" s="1"/>
  <c r="Y236" i="2"/>
  <c r="X236" i="2"/>
  <c r="V236" i="2"/>
  <c r="W236" i="2" s="1"/>
  <c r="AE235" i="2"/>
  <c r="AC235" i="2"/>
  <c r="AB235" i="2"/>
  <c r="AA235" i="2"/>
  <c r="Z235" i="2"/>
  <c r="Y235" i="2"/>
  <c r="X235" i="2"/>
  <c r="W235" i="2"/>
  <c r="V235" i="2"/>
  <c r="AE234" i="2"/>
  <c r="AD234" i="2"/>
  <c r="AC234" i="2"/>
  <c r="AB234" i="2"/>
  <c r="Z234" i="2"/>
  <c r="AA234" i="2" s="1"/>
  <c r="AF234" i="2" s="1"/>
  <c r="Y234" i="2"/>
  <c r="X234" i="2"/>
  <c r="V234" i="2"/>
  <c r="W234" i="2" s="1"/>
  <c r="AE233" i="2"/>
  <c r="AC233" i="2"/>
  <c r="AB233" i="2"/>
  <c r="AA233" i="2"/>
  <c r="Z233" i="2"/>
  <c r="Y233" i="2"/>
  <c r="X233" i="2"/>
  <c r="W233" i="2"/>
  <c r="V233" i="2"/>
  <c r="AF232" i="2"/>
  <c r="AE232" i="2"/>
  <c r="AD232" i="2"/>
  <c r="AC232" i="2"/>
  <c r="AB232" i="2"/>
  <c r="Z232" i="2"/>
  <c r="AA232" i="2" s="1"/>
  <c r="Y232" i="2"/>
  <c r="X232" i="2"/>
  <c r="V232" i="2"/>
  <c r="W232" i="2" s="1"/>
  <c r="AE231" i="2"/>
  <c r="AC231" i="2"/>
  <c r="AB231" i="2"/>
  <c r="AA231" i="2"/>
  <c r="Z231" i="2"/>
  <c r="Y231" i="2"/>
  <c r="X231" i="2"/>
  <c r="W231" i="2"/>
  <c r="V231" i="2"/>
  <c r="AE230" i="2"/>
  <c r="AD230" i="2"/>
  <c r="AC230" i="2"/>
  <c r="AB230" i="2"/>
  <c r="Z230" i="2"/>
  <c r="AA230" i="2" s="1"/>
  <c r="AF230" i="2" s="1"/>
  <c r="Y230" i="2"/>
  <c r="X230" i="2"/>
  <c r="V230" i="2"/>
  <c r="W230" i="2" s="1"/>
  <c r="AE229" i="2"/>
  <c r="AC229" i="2"/>
  <c r="AB229" i="2"/>
  <c r="AA229" i="2"/>
  <c r="Z229" i="2"/>
  <c r="Y229" i="2"/>
  <c r="X229" i="2"/>
  <c r="W229" i="2"/>
  <c r="V229" i="2"/>
  <c r="AF228" i="2"/>
  <c r="AE228" i="2"/>
  <c r="AD228" i="2"/>
  <c r="AC228" i="2"/>
  <c r="AB228" i="2"/>
  <c r="Z228" i="2"/>
  <c r="AA228" i="2" s="1"/>
  <c r="Y228" i="2"/>
  <c r="X228" i="2"/>
  <c r="V228" i="2"/>
  <c r="W228" i="2" s="1"/>
  <c r="AE227" i="2"/>
  <c r="AC227" i="2"/>
  <c r="AB227" i="2"/>
  <c r="AA227" i="2"/>
  <c r="Z227" i="2"/>
  <c r="Y227" i="2"/>
  <c r="X227" i="2"/>
  <c r="W227" i="2"/>
  <c r="V227" i="2"/>
  <c r="AE226" i="2"/>
  <c r="AD226" i="2"/>
  <c r="AC226" i="2"/>
  <c r="AB226" i="2"/>
  <c r="Z226" i="2"/>
  <c r="AA226" i="2" s="1"/>
  <c r="AF226" i="2" s="1"/>
  <c r="Y226" i="2"/>
  <c r="X226" i="2"/>
  <c r="V226" i="2"/>
  <c r="W226" i="2" s="1"/>
  <c r="AE225" i="2"/>
  <c r="AC225" i="2"/>
  <c r="AB225" i="2"/>
  <c r="AA225" i="2"/>
  <c r="Z225" i="2"/>
  <c r="Y225" i="2"/>
  <c r="X225" i="2"/>
  <c r="W225" i="2"/>
  <c r="V225" i="2"/>
  <c r="AF224" i="2"/>
  <c r="AE224" i="2"/>
  <c r="AD224" i="2"/>
  <c r="AC224" i="2"/>
  <c r="AB224" i="2"/>
  <c r="Z224" i="2"/>
  <c r="AA224" i="2" s="1"/>
  <c r="Y224" i="2"/>
  <c r="X224" i="2"/>
  <c r="V224" i="2"/>
  <c r="W224" i="2" s="1"/>
  <c r="AE223" i="2"/>
  <c r="AC223" i="2"/>
  <c r="AF223" i="2" s="1"/>
  <c r="AB223" i="2"/>
  <c r="AA223" i="2"/>
  <c r="Z223" i="2"/>
  <c r="Y223" i="2"/>
  <c r="X223" i="2"/>
  <c r="W223" i="2"/>
  <c r="V223" i="2"/>
  <c r="AE222" i="2"/>
  <c r="AD222" i="2"/>
  <c r="AC222" i="2"/>
  <c r="AB222" i="2"/>
  <c r="Z222" i="2"/>
  <c r="AA222" i="2" s="1"/>
  <c r="AF222" i="2" s="1"/>
  <c r="Y222" i="2"/>
  <c r="X222" i="2"/>
  <c r="V222" i="2"/>
  <c r="W222" i="2" s="1"/>
  <c r="AE221" i="2"/>
  <c r="AC221" i="2"/>
  <c r="AB221" i="2"/>
  <c r="AA221" i="2"/>
  <c r="Z221" i="2"/>
  <c r="Y221" i="2"/>
  <c r="X221" i="2"/>
  <c r="W221" i="2"/>
  <c r="V221" i="2"/>
  <c r="AE220" i="2"/>
  <c r="AD220" i="2"/>
  <c r="AC220" i="2"/>
  <c r="AB220" i="2"/>
  <c r="Z220" i="2"/>
  <c r="AA220" i="2" s="1"/>
  <c r="AF220" i="2" s="1"/>
  <c r="Y220" i="2"/>
  <c r="X220" i="2"/>
  <c r="V220" i="2"/>
  <c r="W220" i="2" s="1"/>
  <c r="AE219" i="2"/>
  <c r="AC219" i="2"/>
  <c r="AB219" i="2"/>
  <c r="Z219" i="2"/>
  <c r="AA219" i="2" s="1"/>
  <c r="Y219" i="2"/>
  <c r="X219" i="2"/>
  <c r="W219" i="2"/>
  <c r="V219" i="2"/>
  <c r="AF218" i="2"/>
  <c r="AE218" i="2"/>
  <c r="AC218" i="2"/>
  <c r="AD218" i="2" s="1"/>
  <c r="AB218" i="2"/>
  <c r="Z218" i="2"/>
  <c r="AA218" i="2" s="1"/>
  <c r="Y218" i="2"/>
  <c r="X218" i="2"/>
  <c r="V218" i="2"/>
  <c r="W218" i="2" s="1"/>
  <c r="AF217" i="2"/>
  <c r="AE217" i="2"/>
  <c r="AC217" i="2"/>
  <c r="AD217" i="2" s="1"/>
  <c r="AB217" i="2"/>
  <c r="AA217" i="2"/>
  <c r="Z217" i="2"/>
  <c r="Y217" i="2"/>
  <c r="X217" i="2"/>
  <c r="W217" i="2"/>
  <c r="V217" i="2"/>
  <c r="AE216" i="2"/>
  <c r="AD216" i="2"/>
  <c r="AC216" i="2"/>
  <c r="AB216" i="2"/>
  <c r="Z216" i="2"/>
  <c r="AA216" i="2" s="1"/>
  <c r="AF216" i="2" s="1"/>
  <c r="Y216" i="2"/>
  <c r="X216" i="2"/>
  <c r="V216" i="2"/>
  <c r="W216" i="2" s="1"/>
  <c r="AE215" i="2"/>
  <c r="AC215" i="2"/>
  <c r="AB215" i="2"/>
  <c r="AA215" i="2"/>
  <c r="Z215" i="2"/>
  <c r="Y215" i="2"/>
  <c r="X215" i="2"/>
  <c r="V215" i="2"/>
  <c r="W215" i="2" s="1"/>
  <c r="AE214" i="2"/>
  <c r="AD214" i="2"/>
  <c r="AC214" i="2"/>
  <c r="AB214" i="2"/>
  <c r="Z214" i="2"/>
  <c r="AA214" i="2" s="1"/>
  <c r="AF214" i="2" s="1"/>
  <c r="Y214" i="2"/>
  <c r="X214" i="2"/>
  <c r="V214" i="2"/>
  <c r="W214" i="2" s="1"/>
  <c r="AE213" i="2"/>
  <c r="AC213" i="2"/>
  <c r="AB213" i="2"/>
  <c r="AA213" i="2"/>
  <c r="Z213" i="2"/>
  <c r="Y213" i="2"/>
  <c r="X213" i="2"/>
  <c r="W213" i="2"/>
  <c r="V213" i="2"/>
  <c r="AF212" i="2"/>
  <c r="AE212" i="2"/>
  <c r="AD212" i="2"/>
  <c r="AC212" i="2"/>
  <c r="AB212" i="2"/>
  <c r="Z212" i="2"/>
  <c r="AA212" i="2" s="1"/>
  <c r="Y212" i="2"/>
  <c r="X212" i="2"/>
  <c r="W212" i="2"/>
  <c r="V212" i="2"/>
  <c r="AE211" i="2"/>
  <c r="AC211" i="2"/>
  <c r="AB211" i="2"/>
  <c r="Z211" i="2"/>
  <c r="AA211" i="2" s="1"/>
  <c r="Y211" i="2"/>
  <c r="X211" i="2"/>
  <c r="W211" i="2"/>
  <c r="V211" i="2"/>
  <c r="AE210" i="2"/>
  <c r="AC210" i="2"/>
  <c r="AD210" i="2" s="1"/>
  <c r="AB210" i="2"/>
  <c r="Z210" i="2"/>
  <c r="AA210" i="2" s="1"/>
  <c r="AF210" i="2" s="1"/>
  <c r="Y210" i="2"/>
  <c r="X210" i="2"/>
  <c r="V210" i="2"/>
  <c r="W210" i="2" s="1"/>
  <c r="AE209" i="2"/>
  <c r="AC209" i="2"/>
  <c r="AD209" i="2" s="1"/>
  <c r="AB209" i="2"/>
  <c r="AA209" i="2"/>
  <c r="Z209" i="2"/>
  <c r="Y209" i="2"/>
  <c r="X209" i="2"/>
  <c r="W209" i="2"/>
  <c r="V209" i="2"/>
  <c r="AE208" i="2"/>
  <c r="AD208" i="2"/>
  <c r="AC208" i="2"/>
  <c r="AB208" i="2"/>
  <c r="AA208" i="2"/>
  <c r="AF208" i="2" s="1"/>
  <c r="Z208" i="2"/>
  <c r="Y208" i="2"/>
  <c r="X208" i="2"/>
  <c r="V208" i="2"/>
  <c r="W208" i="2" s="1"/>
  <c r="AE207" i="2"/>
  <c r="AC207" i="2"/>
  <c r="AF207" i="2" s="1"/>
  <c r="AB207" i="2"/>
  <c r="AA207" i="2"/>
  <c r="Z207" i="2"/>
  <c r="Y207" i="2"/>
  <c r="X207" i="2"/>
  <c r="W207" i="2"/>
  <c r="V207" i="2"/>
  <c r="AE206" i="2"/>
  <c r="AD206" i="2"/>
  <c r="AC206" i="2"/>
  <c r="AB206" i="2"/>
  <c r="Z206" i="2"/>
  <c r="AA206" i="2" s="1"/>
  <c r="AF206" i="2" s="1"/>
  <c r="Y206" i="2"/>
  <c r="X206" i="2"/>
  <c r="V206" i="2"/>
  <c r="W206" i="2" s="1"/>
  <c r="AE205" i="2"/>
  <c r="AC205" i="2"/>
  <c r="AB205" i="2"/>
  <c r="AA205" i="2"/>
  <c r="Z205" i="2"/>
  <c r="Y205" i="2"/>
  <c r="X205" i="2"/>
  <c r="W205" i="2"/>
  <c r="V205" i="2"/>
  <c r="AE204" i="2"/>
  <c r="AD204" i="2"/>
  <c r="AC204" i="2"/>
  <c r="AB204" i="2"/>
  <c r="Z204" i="2"/>
  <c r="AA204" i="2" s="1"/>
  <c r="AF204" i="2" s="1"/>
  <c r="Y204" i="2"/>
  <c r="X204" i="2"/>
  <c r="V204" i="2"/>
  <c r="W204" i="2" s="1"/>
  <c r="AE203" i="2"/>
  <c r="AC203" i="2"/>
  <c r="AB203" i="2"/>
  <c r="Z203" i="2"/>
  <c r="AA203" i="2" s="1"/>
  <c r="Y203" i="2"/>
  <c r="X203" i="2"/>
  <c r="W203" i="2"/>
  <c r="V203" i="2"/>
  <c r="AF202" i="2"/>
  <c r="AE202" i="2"/>
  <c r="AC202" i="2"/>
  <c r="AD202" i="2" s="1"/>
  <c r="AB202" i="2"/>
  <c r="Z202" i="2"/>
  <c r="AA202" i="2" s="1"/>
  <c r="Y202" i="2"/>
  <c r="X202" i="2"/>
  <c r="V202" i="2"/>
  <c r="W202" i="2" s="1"/>
  <c r="AF201" i="2"/>
  <c r="AE201" i="2"/>
  <c r="AC201" i="2"/>
  <c r="AD201" i="2" s="1"/>
  <c r="AB201" i="2"/>
  <c r="AA201" i="2"/>
  <c r="Z201" i="2"/>
  <c r="Y201" i="2"/>
  <c r="X201" i="2"/>
  <c r="W201" i="2"/>
  <c r="V201" i="2"/>
  <c r="AE200" i="2"/>
  <c r="AD200" i="2"/>
  <c r="AC200" i="2"/>
  <c r="AB200" i="2"/>
  <c r="Z200" i="2"/>
  <c r="AA200" i="2" s="1"/>
  <c r="AF200" i="2" s="1"/>
  <c r="Y200" i="2"/>
  <c r="X200" i="2"/>
  <c r="V200" i="2"/>
  <c r="W200" i="2" s="1"/>
  <c r="AE199" i="2"/>
  <c r="AC199" i="2"/>
  <c r="AB199" i="2"/>
  <c r="AA199" i="2"/>
  <c r="Z199" i="2"/>
  <c r="Y199" i="2"/>
  <c r="X199" i="2"/>
  <c r="V199" i="2"/>
  <c r="W199" i="2" s="1"/>
  <c r="AE198" i="2"/>
  <c r="AD198" i="2"/>
  <c r="AC198" i="2"/>
  <c r="AB198" i="2"/>
  <c r="Z198" i="2"/>
  <c r="AA198" i="2" s="1"/>
  <c r="AF198" i="2" s="1"/>
  <c r="Y198" i="2"/>
  <c r="X198" i="2"/>
  <c r="V198" i="2"/>
  <c r="W198" i="2" s="1"/>
  <c r="AE197" i="2"/>
  <c r="AC197" i="2"/>
  <c r="AB197" i="2"/>
  <c r="AA197" i="2"/>
  <c r="Z197" i="2"/>
  <c r="Y197" i="2"/>
  <c r="X197" i="2"/>
  <c r="W197" i="2"/>
  <c r="V197" i="2"/>
  <c r="AF196" i="2"/>
  <c r="AE196" i="2"/>
  <c r="AD196" i="2"/>
  <c r="AC196" i="2"/>
  <c r="AB196" i="2"/>
  <c r="Z196" i="2"/>
  <c r="AA196" i="2" s="1"/>
  <c r="Y196" i="2"/>
  <c r="X196" i="2"/>
  <c r="W196" i="2"/>
  <c r="V196" i="2"/>
  <c r="AE195" i="2"/>
  <c r="AC195" i="2"/>
  <c r="AB195" i="2"/>
  <c r="Z195" i="2"/>
  <c r="AA195" i="2" s="1"/>
  <c r="Y195" i="2"/>
  <c r="X195" i="2"/>
  <c r="W195" i="2"/>
  <c r="V195" i="2"/>
  <c r="AE194" i="2"/>
  <c r="AC194" i="2"/>
  <c r="AD194" i="2" s="1"/>
  <c r="AB194" i="2"/>
  <c r="Z194" i="2"/>
  <c r="AA194" i="2" s="1"/>
  <c r="AF194" i="2" s="1"/>
  <c r="Y194" i="2"/>
  <c r="X194" i="2"/>
  <c r="V194" i="2"/>
  <c r="W194" i="2" s="1"/>
  <c r="AE193" i="2"/>
  <c r="AC193" i="2"/>
  <c r="AD193" i="2" s="1"/>
  <c r="AB193" i="2"/>
  <c r="AA193" i="2"/>
  <c r="Z193" i="2"/>
  <c r="Y193" i="2"/>
  <c r="X193" i="2"/>
  <c r="W193" i="2"/>
  <c r="V193" i="2"/>
  <c r="AE192" i="2"/>
  <c r="AD192" i="2"/>
  <c r="AC192" i="2"/>
  <c r="AB192" i="2"/>
  <c r="AA192" i="2"/>
  <c r="AF192" i="2" s="1"/>
  <c r="Z192" i="2"/>
  <c r="Y192" i="2"/>
  <c r="X192" i="2"/>
  <c r="V192" i="2"/>
  <c r="W192" i="2" s="1"/>
  <c r="AE191" i="2"/>
  <c r="AC191" i="2"/>
  <c r="AF191" i="2" s="1"/>
  <c r="AB191" i="2"/>
  <c r="AA191" i="2"/>
  <c r="Z191" i="2"/>
  <c r="Y191" i="2"/>
  <c r="X191" i="2"/>
  <c r="W191" i="2"/>
  <c r="V191" i="2"/>
  <c r="AE190" i="2"/>
  <c r="AD190" i="2"/>
  <c r="AC190" i="2"/>
  <c r="AB190" i="2"/>
  <c r="Z190" i="2"/>
  <c r="AA190" i="2" s="1"/>
  <c r="AF190" i="2" s="1"/>
  <c r="Y190" i="2"/>
  <c r="X190" i="2"/>
  <c r="V190" i="2"/>
  <c r="W190" i="2" s="1"/>
  <c r="AE189" i="2"/>
  <c r="AC189" i="2"/>
  <c r="AB189" i="2"/>
  <c r="AA189" i="2"/>
  <c r="Z189" i="2"/>
  <c r="Y189" i="2"/>
  <c r="X189" i="2"/>
  <c r="W189" i="2"/>
  <c r="V189" i="2"/>
  <c r="AE188" i="2"/>
  <c r="AD188" i="2"/>
  <c r="AC188" i="2"/>
  <c r="AB188" i="2"/>
  <c r="Z188" i="2"/>
  <c r="AA188" i="2" s="1"/>
  <c r="AF188" i="2" s="1"/>
  <c r="Y188" i="2"/>
  <c r="X188" i="2"/>
  <c r="V188" i="2"/>
  <c r="W188" i="2" s="1"/>
  <c r="AE187" i="2"/>
  <c r="AC187" i="2"/>
  <c r="AB187" i="2"/>
  <c r="Z187" i="2"/>
  <c r="AA187" i="2" s="1"/>
  <c r="Y187" i="2"/>
  <c r="X187" i="2"/>
  <c r="W187" i="2"/>
  <c r="V187" i="2"/>
  <c r="AF186" i="2"/>
  <c r="AE186" i="2"/>
  <c r="AC186" i="2"/>
  <c r="AD186" i="2" s="1"/>
  <c r="AB186" i="2"/>
  <c r="Z186" i="2"/>
  <c r="AA186" i="2" s="1"/>
  <c r="Y186" i="2"/>
  <c r="X186" i="2"/>
  <c r="V186" i="2"/>
  <c r="W186" i="2" s="1"/>
  <c r="AF185" i="2"/>
  <c r="AE185" i="2"/>
  <c r="AC185" i="2"/>
  <c r="AD185" i="2" s="1"/>
  <c r="AB185" i="2"/>
  <c r="AA185" i="2"/>
  <c r="Z185" i="2"/>
  <c r="Y185" i="2"/>
  <c r="X185" i="2"/>
  <c r="W185" i="2"/>
  <c r="V185" i="2"/>
  <c r="AE184" i="2"/>
  <c r="AD184" i="2"/>
  <c r="AC184" i="2"/>
  <c r="AB184" i="2"/>
  <c r="Z184" i="2"/>
  <c r="AA184" i="2" s="1"/>
  <c r="AF184" i="2" s="1"/>
  <c r="Y184" i="2"/>
  <c r="X184" i="2"/>
  <c r="V184" i="2"/>
  <c r="W184" i="2" s="1"/>
  <c r="AE183" i="2"/>
  <c r="AC183" i="2"/>
  <c r="AB183" i="2"/>
  <c r="AA183" i="2"/>
  <c r="Z183" i="2"/>
  <c r="Y183" i="2"/>
  <c r="X183" i="2"/>
  <c r="V183" i="2"/>
  <c r="W183" i="2" s="1"/>
  <c r="AE182" i="2"/>
  <c r="AD182" i="2"/>
  <c r="AC182" i="2"/>
  <c r="AB182" i="2"/>
  <c r="Z182" i="2"/>
  <c r="AA182" i="2" s="1"/>
  <c r="AF182" i="2" s="1"/>
  <c r="Y182" i="2"/>
  <c r="X182" i="2"/>
  <c r="V182" i="2"/>
  <c r="W182" i="2" s="1"/>
  <c r="AE181" i="2"/>
  <c r="AC181" i="2"/>
  <c r="AB181" i="2"/>
  <c r="AA181" i="2"/>
  <c r="Z181" i="2"/>
  <c r="Y181" i="2"/>
  <c r="X181" i="2"/>
  <c r="W181" i="2"/>
  <c r="V181" i="2"/>
  <c r="AF180" i="2"/>
  <c r="AE180" i="2"/>
  <c r="AD180" i="2"/>
  <c r="AC180" i="2"/>
  <c r="AB180" i="2"/>
  <c r="Z180" i="2"/>
  <c r="AA180" i="2" s="1"/>
  <c r="Y180" i="2"/>
  <c r="X180" i="2"/>
  <c r="W180" i="2"/>
  <c r="V180" i="2"/>
  <c r="AE179" i="2"/>
  <c r="AC179" i="2"/>
  <c r="AB179" i="2"/>
  <c r="Z179" i="2"/>
  <c r="AA179" i="2" s="1"/>
  <c r="Y179" i="2"/>
  <c r="X179" i="2"/>
  <c r="W179" i="2"/>
  <c r="V179" i="2"/>
  <c r="AE178" i="2"/>
  <c r="AC178" i="2"/>
  <c r="AD178" i="2" s="1"/>
  <c r="AB178" i="2"/>
  <c r="Z178" i="2"/>
  <c r="AA178" i="2" s="1"/>
  <c r="AF178" i="2" s="1"/>
  <c r="Y178" i="2"/>
  <c r="X178" i="2"/>
  <c r="V178" i="2"/>
  <c r="W178" i="2" s="1"/>
  <c r="AE177" i="2"/>
  <c r="AC177" i="2"/>
  <c r="AD177" i="2" s="1"/>
  <c r="AB177" i="2"/>
  <c r="AA177" i="2"/>
  <c r="Z177" i="2"/>
  <c r="Y177" i="2"/>
  <c r="X177" i="2"/>
  <c r="W177" i="2"/>
  <c r="V177" i="2"/>
  <c r="AE176" i="2"/>
  <c r="AD176" i="2"/>
  <c r="AC176" i="2"/>
  <c r="AB176" i="2"/>
  <c r="AA176" i="2"/>
  <c r="AF176" i="2" s="1"/>
  <c r="Z176" i="2"/>
  <c r="Y176" i="2"/>
  <c r="X176" i="2"/>
  <c r="V176" i="2"/>
  <c r="W176" i="2" s="1"/>
  <c r="AE175" i="2"/>
  <c r="AC175" i="2"/>
  <c r="AF175" i="2" s="1"/>
  <c r="AB175" i="2"/>
  <c r="AA175" i="2"/>
  <c r="Z175" i="2"/>
  <c r="Y175" i="2"/>
  <c r="X175" i="2"/>
  <c r="W175" i="2"/>
  <c r="V175" i="2"/>
  <c r="AE174" i="2"/>
  <c r="AD174" i="2"/>
  <c r="AC174" i="2"/>
  <c r="AB174" i="2"/>
  <c r="Z174" i="2"/>
  <c r="AA174" i="2" s="1"/>
  <c r="AF174" i="2" s="1"/>
  <c r="Y174" i="2"/>
  <c r="X174" i="2"/>
  <c r="V174" i="2"/>
  <c r="W174" i="2" s="1"/>
  <c r="AE173" i="2"/>
  <c r="AC173" i="2"/>
  <c r="AB173" i="2"/>
  <c r="AA173" i="2"/>
  <c r="Z173" i="2"/>
  <c r="Y173" i="2"/>
  <c r="X173" i="2"/>
  <c r="W173" i="2"/>
  <c r="V173" i="2"/>
  <c r="AE172" i="2"/>
  <c r="AD172" i="2"/>
  <c r="AC172" i="2"/>
  <c r="AB172" i="2"/>
  <c r="Z172" i="2"/>
  <c r="AA172" i="2" s="1"/>
  <c r="AF172" i="2" s="1"/>
  <c r="Y172" i="2"/>
  <c r="X172" i="2"/>
  <c r="V172" i="2"/>
  <c r="W172" i="2" s="1"/>
  <c r="AE171" i="2"/>
  <c r="AC171" i="2"/>
  <c r="AB171" i="2"/>
  <c r="Z171" i="2"/>
  <c r="AA171" i="2" s="1"/>
  <c r="Y171" i="2"/>
  <c r="X171" i="2"/>
  <c r="W171" i="2"/>
  <c r="V171" i="2"/>
  <c r="AF170" i="2"/>
  <c r="AE170" i="2"/>
  <c r="AC170" i="2"/>
  <c r="AD170" i="2" s="1"/>
  <c r="AB170" i="2"/>
  <c r="Z170" i="2"/>
  <c r="AA170" i="2" s="1"/>
  <c r="Y170" i="2"/>
  <c r="X170" i="2"/>
  <c r="V170" i="2"/>
  <c r="W170" i="2" s="1"/>
  <c r="AF169" i="2"/>
  <c r="AE169" i="2"/>
  <c r="AC169" i="2"/>
  <c r="AD169" i="2" s="1"/>
  <c r="AB169" i="2"/>
  <c r="AA169" i="2"/>
  <c r="Z169" i="2"/>
  <c r="Y169" i="2"/>
  <c r="X169" i="2"/>
  <c r="W169" i="2"/>
  <c r="V169" i="2"/>
  <c r="AE168" i="2"/>
  <c r="AD168" i="2"/>
  <c r="AC168" i="2"/>
  <c r="AB168" i="2"/>
  <c r="Z168" i="2"/>
  <c r="AA168" i="2" s="1"/>
  <c r="AF168" i="2" s="1"/>
  <c r="Y168" i="2"/>
  <c r="X168" i="2"/>
  <c r="V168" i="2"/>
  <c r="W168" i="2" s="1"/>
  <c r="AE167" i="2"/>
  <c r="AC167" i="2"/>
  <c r="AB167" i="2"/>
  <c r="AA167" i="2"/>
  <c r="Z167" i="2"/>
  <c r="Y167" i="2"/>
  <c r="X167" i="2"/>
  <c r="V167" i="2"/>
  <c r="W167" i="2" s="1"/>
  <c r="AE166" i="2"/>
  <c r="AD166" i="2"/>
  <c r="AC166" i="2"/>
  <c r="AB166" i="2"/>
  <c r="Z166" i="2"/>
  <c r="AA166" i="2" s="1"/>
  <c r="AF166" i="2" s="1"/>
  <c r="Y166" i="2"/>
  <c r="X166" i="2"/>
  <c r="V166" i="2"/>
  <c r="W166" i="2" s="1"/>
  <c r="AE165" i="2"/>
  <c r="AC165" i="2"/>
  <c r="AB165" i="2"/>
  <c r="AA165" i="2"/>
  <c r="Z165" i="2"/>
  <c r="Y165" i="2"/>
  <c r="X165" i="2"/>
  <c r="W165" i="2"/>
  <c r="V165" i="2"/>
  <c r="AF164" i="2"/>
  <c r="AE164" i="2"/>
  <c r="AD164" i="2"/>
  <c r="AC164" i="2"/>
  <c r="AB164" i="2"/>
  <c r="Z164" i="2"/>
  <c r="AA164" i="2" s="1"/>
  <c r="Y164" i="2"/>
  <c r="X164" i="2"/>
  <c r="W164" i="2"/>
  <c r="V164" i="2"/>
  <c r="AE163" i="2"/>
  <c r="AC163" i="2"/>
  <c r="AB163" i="2"/>
  <c r="Z163" i="2"/>
  <c r="AA163" i="2" s="1"/>
  <c r="Y163" i="2"/>
  <c r="X163" i="2"/>
  <c r="W163" i="2"/>
  <c r="V163" i="2"/>
  <c r="AF162" i="2"/>
  <c r="AE162" i="2"/>
  <c r="AC162" i="2"/>
  <c r="AD162" i="2" s="1"/>
  <c r="AB162" i="2"/>
  <c r="Z162" i="2"/>
  <c r="AA162" i="2" s="1"/>
  <c r="Y162" i="2"/>
  <c r="X162" i="2"/>
  <c r="V162" i="2"/>
  <c r="W162" i="2" s="1"/>
  <c r="AE161" i="2"/>
  <c r="AC161" i="2"/>
  <c r="AD161" i="2" s="1"/>
  <c r="AB161" i="2"/>
  <c r="AA161" i="2"/>
  <c r="Z161" i="2"/>
  <c r="Y161" i="2"/>
  <c r="X161" i="2"/>
  <c r="W161" i="2"/>
  <c r="V161" i="2"/>
  <c r="AE160" i="2"/>
  <c r="AD160" i="2"/>
  <c r="AC160" i="2"/>
  <c r="AB160" i="2"/>
  <c r="AA160" i="2"/>
  <c r="AF160" i="2" s="1"/>
  <c r="Z160" i="2"/>
  <c r="Y160" i="2"/>
  <c r="X160" i="2"/>
  <c r="V160" i="2"/>
  <c r="W160" i="2" s="1"/>
  <c r="AE159" i="2"/>
  <c r="AC159" i="2"/>
  <c r="AF159" i="2" s="1"/>
  <c r="AB159" i="2"/>
  <c r="AA159" i="2"/>
  <c r="Z159" i="2"/>
  <c r="Y159" i="2"/>
  <c r="X159" i="2"/>
  <c r="W159" i="2"/>
  <c r="V159" i="2"/>
  <c r="AE158" i="2"/>
  <c r="AD158" i="2"/>
  <c r="AC158" i="2"/>
  <c r="AB158" i="2"/>
  <c r="Z158" i="2"/>
  <c r="AA158" i="2" s="1"/>
  <c r="AF158" i="2" s="1"/>
  <c r="Y158" i="2"/>
  <c r="X158" i="2"/>
  <c r="V158" i="2"/>
  <c r="W158" i="2" s="1"/>
  <c r="AE157" i="2"/>
  <c r="AC157" i="2"/>
  <c r="AB157" i="2"/>
  <c r="AA157" i="2"/>
  <c r="Z157" i="2"/>
  <c r="Y157" i="2"/>
  <c r="X157" i="2"/>
  <c r="W157" i="2"/>
  <c r="V157" i="2"/>
  <c r="AE156" i="2"/>
  <c r="AD156" i="2"/>
  <c r="AC156" i="2"/>
  <c r="AB156" i="2"/>
  <c r="Z156" i="2"/>
  <c r="AA156" i="2" s="1"/>
  <c r="AF156" i="2" s="1"/>
  <c r="Y156" i="2"/>
  <c r="X156" i="2"/>
  <c r="V156" i="2"/>
  <c r="W156" i="2" s="1"/>
  <c r="AE155" i="2"/>
  <c r="AC155" i="2"/>
  <c r="AB155" i="2"/>
  <c r="Z155" i="2"/>
  <c r="AA155" i="2" s="1"/>
  <c r="Y155" i="2"/>
  <c r="X155" i="2"/>
  <c r="W155" i="2"/>
  <c r="V155" i="2"/>
  <c r="AF154" i="2"/>
  <c r="AE154" i="2"/>
  <c r="AC154" i="2"/>
  <c r="AD154" i="2" s="1"/>
  <c r="AB154" i="2"/>
  <c r="Z154" i="2"/>
  <c r="AA154" i="2" s="1"/>
  <c r="Y154" i="2"/>
  <c r="X154" i="2"/>
  <c r="V154" i="2"/>
  <c r="W154" i="2" s="1"/>
  <c r="AE153" i="2"/>
  <c r="AC153" i="2"/>
  <c r="AB153" i="2"/>
  <c r="Z153" i="2"/>
  <c r="AA153" i="2" s="1"/>
  <c r="Y153" i="2"/>
  <c r="X153" i="2"/>
  <c r="W153" i="2"/>
  <c r="V153" i="2"/>
  <c r="AE152" i="2"/>
  <c r="AC152" i="2"/>
  <c r="AD152" i="2" s="1"/>
  <c r="AB152" i="2"/>
  <c r="AA152" i="2"/>
  <c r="AF152" i="2" s="1"/>
  <c r="Z152" i="2"/>
  <c r="Y152" i="2"/>
  <c r="X152" i="2"/>
  <c r="V152" i="2"/>
  <c r="W152" i="2" s="1"/>
  <c r="AE151" i="2"/>
  <c r="AC151" i="2"/>
  <c r="AB151" i="2"/>
  <c r="AA151" i="2"/>
  <c r="Z151" i="2"/>
  <c r="Y151" i="2"/>
  <c r="X151" i="2"/>
  <c r="V151" i="2"/>
  <c r="W151" i="2" s="1"/>
  <c r="AE150" i="2"/>
  <c r="AD150" i="2"/>
  <c r="AC150" i="2"/>
  <c r="AB150" i="2"/>
  <c r="Z150" i="2"/>
  <c r="AA150" i="2" s="1"/>
  <c r="AF150" i="2" s="1"/>
  <c r="Y150" i="2"/>
  <c r="X150" i="2"/>
  <c r="V150" i="2"/>
  <c r="W150" i="2" s="1"/>
  <c r="AE149" i="2"/>
  <c r="AD149" i="2"/>
  <c r="AC149" i="2"/>
  <c r="AB149" i="2"/>
  <c r="Z149" i="2"/>
  <c r="AA149" i="2" s="1"/>
  <c r="Y149" i="2"/>
  <c r="X149" i="2"/>
  <c r="V149" i="2"/>
  <c r="W149" i="2" s="1"/>
  <c r="AE148" i="2"/>
  <c r="AC148" i="2"/>
  <c r="AB148" i="2"/>
  <c r="Z148" i="2"/>
  <c r="AA148" i="2" s="1"/>
  <c r="Y148" i="2"/>
  <c r="X148" i="2"/>
  <c r="V148" i="2"/>
  <c r="W148" i="2" s="1"/>
  <c r="AE147" i="2"/>
  <c r="AC147" i="2"/>
  <c r="AD147" i="2" s="1"/>
  <c r="AB147" i="2"/>
  <c r="Z147" i="2"/>
  <c r="AA147" i="2" s="1"/>
  <c r="AF147" i="2" s="1"/>
  <c r="Y147" i="2"/>
  <c r="X147" i="2"/>
  <c r="W147" i="2"/>
  <c r="V147" i="2"/>
  <c r="AE146" i="2"/>
  <c r="AC146" i="2"/>
  <c r="AD146" i="2" s="1"/>
  <c r="AB146" i="2"/>
  <c r="Z146" i="2"/>
  <c r="AA146" i="2" s="1"/>
  <c r="AF146" i="2" s="1"/>
  <c r="Y146" i="2"/>
  <c r="X146" i="2"/>
  <c r="W146" i="2"/>
  <c r="V146" i="2"/>
  <c r="AE145" i="2"/>
  <c r="AC145" i="2"/>
  <c r="AB145" i="2"/>
  <c r="Z145" i="2"/>
  <c r="AA145" i="2" s="1"/>
  <c r="Y145" i="2"/>
  <c r="X145" i="2"/>
  <c r="V145" i="2"/>
  <c r="W145" i="2" s="1"/>
  <c r="AE144" i="2"/>
  <c r="AC144" i="2"/>
  <c r="AD144" i="2" s="1"/>
  <c r="AB144" i="2"/>
  <c r="Z144" i="2"/>
  <c r="AA144" i="2" s="1"/>
  <c r="Y144" i="2"/>
  <c r="X144" i="2"/>
  <c r="V144" i="2"/>
  <c r="W144" i="2" s="1"/>
  <c r="AE143" i="2"/>
  <c r="AC143" i="2"/>
  <c r="AD143" i="2" s="1"/>
  <c r="AB143" i="2"/>
  <c r="AA143" i="2"/>
  <c r="AF143" i="2" s="1"/>
  <c r="Z143" i="2"/>
  <c r="Y143" i="2"/>
  <c r="X143" i="2"/>
  <c r="V143" i="2"/>
  <c r="W143" i="2" s="1"/>
  <c r="AE142" i="2"/>
  <c r="AD142" i="2"/>
  <c r="AC142" i="2"/>
  <c r="AB142" i="2"/>
  <c r="AA142" i="2"/>
  <c r="AF142" i="2" s="1"/>
  <c r="Z142" i="2"/>
  <c r="Y142" i="2"/>
  <c r="X142" i="2"/>
  <c r="V142" i="2"/>
  <c r="W142" i="2" s="1"/>
  <c r="AE141" i="2"/>
  <c r="AD141" i="2"/>
  <c r="AC141" i="2"/>
  <c r="AB141" i="2"/>
  <c r="Z141" i="2"/>
  <c r="AA141" i="2" s="1"/>
  <c r="AF141" i="2" s="1"/>
  <c r="Y141" i="2"/>
  <c r="X141" i="2"/>
  <c r="V141" i="2"/>
  <c r="W141" i="2" s="1"/>
  <c r="AE140" i="2"/>
  <c r="AC140" i="2"/>
  <c r="AB140" i="2"/>
  <c r="Z140" i="2"/>
  <c r="AA140" i="2" s="1"/>
  <c r="Y140" i="2"/>
  <c r="X140" i="2"/>
  <c r="V140" i="2"/>
  <c r="W140" i="2" s="1"/>
  <c r="AE139" i="2"/>
  <c r="AC139" i="2"/>
  <c r="AD139" i="2" s="1"/>
  <c r="AB139" i="2"/>
  <c r="Z139" i="2"/>
  <c r="AA139" i="2" s="1"/>
  <c r="AF139" i="2" s="1"/>
  <c r="Y139" i="2"/>
  <c r="X139" i="2"/>
  <c r="W139" i="2"/>
  <c r="V139" i="2"/>
  <c r="AE138" i="2"/>
  <c r="AC138" i="2"/>
  <c r="AD138" i="2" s="1"/>
  <c r="AB138" i="2"/>
  <c r="Z138" i="2"/>
  <c r="AA138" i="2" s="1"/>
  <c r="AF138" i="2" s="1"/>
  <c r="Y138" i="2"/>
  <c r="X138" i="2"/>
  <c r="W138" i="2"/>
  <c r="V138" i="2"/>
  <c r="AE137" i="2"/>
  <c r="AC137" i="2"/>
  <c r="AB137" i="2"/>
  <c r="Z137" i="2"/>
  <c r="AA137" i="2" s="1"/>
  <c r="Y137" i="2"/>
  <c r="X137" i="2"/>
  <c r="V137" i="2"/>
  <c r="W137" i="2" s="1"/>
  <c r="AE136" i="2"/>
  <c r="AC136" i="2"/>
  <c r="AD136" i="2" s="1"/>
  <c r="AB136" i="2"/>
  <c r="Z136" i="2"/>
  <c r="AA136" i="2" s="1"/>
  <c r="Y136" i="2"/>
  <c r="X136" i="2"/>
  <c r="V136" i="2"/>
  <c r="W136" i="2" s="1"/>
  <c r="AE135" i="2"/>
  <c r="AC135" i="2"/>
  <c r="AD135" i="2" s="1"/>
  <c r="AB135" i="2"/>
  <c r="AA135" i="2"/>
  <c r="AF135" i="2" s="1"/>
  <c r="Z135" i="2"/>
  <c r="Y135" i="2"/>
  <c r="X135" i="2"/>
  <c r="V135" i="2"/>
  <c r="W135" i="2" s="1"/>
  <c r="AE134" i="2"/>
  <c r="AD134" i="2"/>
  <c r="AC134" i="2"/>
  <c r="AB134" i="2"/>
  <c r="AA134" i="2"/>
  <c r="AF134" i="2" s="1"/>
  <c r="Z134" i="2"/>
  <c r="Y134" i="2"/>
  <c r="X134" i="2"/>
  <c r="V134" i="2"/>
  <c r="W134" i="2" s="1"/>
  <c r="AE133" i="2"/>
  <c r="AD133" i="2"/>
  <c r="AC133" i="2"/>
  <c r="AB133" i="2"/>
  <c r="Z133" i="2"/>
  <c r="AA133" i="2" s="1"/>
  <c r="AF133" i="2" s="1"/>
  <c r="Y133" i="2"/>
  <c r="X133" i="2"/>
  <c r="V133" i="2"/>
  <c r="W133" i="2" s="1"/>
  <c r="AE132" i="2"/>
  <c r="AC132" i="2"/>
  <c r="AB132" i="2"/>
  <c r="Z132" i="2"/>
  <c r="AA132" i="2" s="1"/>
  <c r="Y132" i="2"/>
  <c r="X132" i="2"/>
  <c r="V132" i="2"/>
  <c r="W132" i="2" s="1"/>
  <c r="AE131" i="2"/>
  <c r="AC131" i="2"/>
  <c r="AD131" i="2" s="1"/>
  <c r="AB131" i="2"/>
  <c r="Z131" i="2"/>
  <c r="AA131" i="2" s="1"/>
  <c r="AF131" i="2" s="1"/>
  <c r="Y131" i="2"/>
  <c r="X131" i="2"/>
  <c r="W131" i="2"/>
  <c r="V131" i="2"/>
  <c r="AE130" i="2"/>
  <c r="AC130" i="2"/>
  <c r="AD130" i="2" s="1"/>
  <c r="AB130" i="2"/>
  <c r="Z130" i="2"/>
  <c r="AA130" i="2" s="1"/>
  <c r="AF130" i="2" s="1"/>
  <c r="Y130" i="2"/>
  <c r="X130" i="2"/>
  <c r="W130" i="2"/>
  <c r="V130" i="2"/>
  <c r="AE129" i="2"/>
  <c r="AC129" i="2"/>
  <c r="AB129" i="2"/>
  <c r="Z129" i="2"/>
  <c r="AA129" i="2" s="1"/>
  <c r="Y129" i="2"/>
  <c r="X129" i="2"/>
  <c r="V129" i="2"/>
  <c r="W129" i="2" s="1"/>
  <c r="AE128" i="2"/>
  <c r="AC128" i="2"/>
  <c r="AD128" i="2" s="1"/>
  <c r="AB128" i="2"/>
  <c r="Z128" i="2"/>
  <c r="AA128" i="2" s="1"/>
  <c r="Y128" i="2"/>
  <c r="X128" i="2"/>
  <c r="V128" i="2"/>
  <c r="W128" i="2" s="1"/>
  <c r="AE127" i="2"/>
  <c r="AC127" i="2"/>
  <c r="AD127" i="2" s="1"/>
  <c r="AB127" i="2"/>
  <c r="AA127" i="2"/>
  <c r="AF127" i="2" s="1"/>
  <c r="Z127" i="2"/>
  <c r="Y127" i="2"/>
  <c r="X127" i="2"/>
  <c r="V127" i="2"/>
  <c r="W127" i="2" s="1"/>
  <c r="AE126" i="2"/>
  <c r="AD126" i="2"/>
  <c r="AC126" i="2"/>
  <c r="AB126" i="2"/>
  <c r="AA126" i="2"/>
  <c r="AF126" i="2" s="1"/>
  <c r="Z126" i="2"/>
  <c r="Y126" i="2"/>
  <c r="X126" i="2"/>
  <c r="V126" i="2"/>
  <c r="W126" i="2" s="1"/>
  <c r="AE125" i="2"/>
  <c r="AD125" i="2"/>
  <c r="AC125" i="2"/>
  <c r="AB125" i="2"/>
  <c r="Z125" i="2"/>
  <c r="AA125" i="2" s="1"/>
  <c r="Y125" i="2"/>
  <c r="X125" i="2"/>
  <c r="V125" i="2"/>
  <c r="W125" i="2" s="1"/>
  <c r="AE124" i="2"/>
  <c r="AC124" i="2"/>
  <c r="AB124" i="2"/>
  <c r="Z124" i="2"/>
  <c r="AA124" i="2" s="1"/>
  <c r="Y124" i="2"/>
  <c r="X124" i="2"/>
  <c r="V124" i="2"/>
  <c r="W124" i="2" s="1"/>
  <c r="AE123" i="2"/>
  <c r="AC123" i="2"/>
  <c r="AD123" i="2" s="1"/>
  <c r="AB123" i="2"/>
  <c r="Z123" i="2"/>
  <c r="AA123" i="2" s="1"/>
  <c r="AF123" i="2" s="1"/>
  <c r="Y123" i="2"/>
  <c r="X123" i="2"/>
  <c r="W123" i="2"/>
  <c r="V123" i="2"/>
  <c r="AE122" i="2"/>
  <c r="AC122" i="2"/>
  <c r="AD122" i="2" s="1"/>
  <c r="AB122" i="2"/>
  <c r="Z122" i="2"/>
  <c r="AA122" i="2" s="1"/>
  <c r="AF122" i="2" s="1"/>
  <c r="Y122" i="2"/>
  <c r="X122" i="2"/>
  <c r="W122" i="2"/>
  <c r="V122" i="2"/>
  <c r="AE121" i="2"/>
  <c r="AC121" i="2"/>
  <c r="AB121" i="2"/>
  <c r="Z121" i="2"/>
  <c r="AA121" i="2" s="1"/>
  <c r="Y121" i="2"/>
  <c r="X121" i="2"/>
  <c r="V121" i="2"/>
  <c r="W121" i="2" s="1"/>
  <c r="AE120" i="2"/>
  <c r="AC120" i="2"/>
  <c r="AD120" i="2" s="1"/>
  <c r="AB120" i="2"/>
  <c r="Z120" i="2"/>
  <c r="AA120" i="2" s="1"/>
  <c r="Y120" i="2"/>
  <c r="X120" i="2"/>
  <c r="V120" i="2"/>
  <c r="W120" i="2" s="1"/>
  <c r="AE119" i="2"/>
  <c r="AC119" i="2"/>
  <c r="AD119" i="2" s="1"/>
  <c r="AB119" i="2"/>
  <c r="AA119" i="2"/>
  <c r="AF119" i="2" s="1"/>
  <c r="Z119" i="2"/>
  <c r="Y119" i="2"/>
  <c r="X119" i="2"/>
  <c r="V119" i="2"/>
  <c r="W119" i="2" s="1"/>
  <c r="AE118" i="2"/>
  <c r="AD118" i="2"/>
  <c r="AC118" i="2"/>
  <c r="AB118" i="2"/>
  <c r="AA118" i="2"/>
  <c r="AF118" i="2" s="1"/>
  <c r="Z118" i="2"/>
  <c r="Y118" i="2"/>
  <c r="X118" i="2"/>
  <c r="V118" i="2"/>
  <c r="W118" i="2" s="1"/>
  <c r="AE117" i="2"/>
  <c r="AD117" i="2"/>
  <c r="AC117" i="2"/>
  <c r="AB117" i="2"/>
  <c r="Z117" i="2"/>
  <c r="AA117" i="2" s="1"/>
  <c r="Y117" i="2"/>
  <c r="X117" i="2"/>
  <c r="V117" i="2"/>
  <c r="W117" i="2" s="1"/>
  <c r="AE116" i="2"/>
  <c r="AC116" i="2"/>
  <c r="AB116" i="2"/>
  <c r="Z116" i="2"/>
  <c r="AA116" i="2" s="1"/>
  <c r="Y116" i="2"/>
  <c r="X116" i="2"/>
  <c r="V116" i="2"/>
  <c r="W116" i="2" s="1"/>
  <c r="AE115" i="2"/>
  <c r="AC115" i="2"/>
  <c r="AD115" i="2" s="1"/>
  <c r="AB115" i="2"/>
  <c r="Z115" i="2"/>
  <c r="AA115" i="2" s="1"/>
  <c r="AF115" i="2" s="1"/>
  <c r="Y115" i="2"/>
  <c r="X115" i="2"/>
  <c r="W115" i="2"/>
  <c r="V115" i="2"/>
  <c r="AE114" i="2"/>
  <c r="AC114" i="2"/>
  <c r="AD114" i="2" s="1"/>
  <c r="AB114" i="2"/>
  <c r="Z114" i="2"/>
  <c r="AA114" i="2" s="1"/>
  <c r="AF114" i="2" s="1"/>
  <c r="Y114" i="2"/>
  <c r="X114" i="2"/>
  <c r="W114" i="2"/>
  <c r="V114" i="2"/>
  <c r="AE113" i="2"/>
  <c r="AC113" i="2"/>
  <c r="AB113" i="2"/>
  <c r="Z113" i="2"/>
  <c r="AA113" i="2" s="1"/>
  <c r="Y113" i="2"/>
  <c r="X113" i="2"/>
  <c r="V113" i="2"/>
  <c r="W113" i="2" s="1"/>
  <c r="AE112" i="2"/>
  <c r="AC112" i="2"/>
  <c r="AD112" i="2" s="1"/>
  <c r="AB112" i="2"/>
  <c r="Z112" i="2"/>
  <c r="AA112" i="2" s="1"/>
  <c r="Y112" i="2"/>
  <c r="X112" i="2"/>
  <c r="V112" i="2"/>
  <c r="W112" i="2" s="1"/>
  <c r="AE111" i="2"/>
  <c r="AC111" i="2"/>
  <c r="AD111" i="2" s="1"/>
  <c r="AB111" i="2"/>
  <c r="AA111" i="2"/>
  <c r="AF111" i="2" s="1"/>
  <c r="Z111" i="2"/>
  <c r="Y111" i="2"/>
  <c r="X111" i="2"/>
  <c r="V111" i="2"/>
  <c r="W111" i="2" s="1"/>
  <c r="AE110" i="2"/>
  <c r="AD110" i="2"/>
  <c r="AC110" i="2"/>
  <c r="AB110" i="2"/>
  <c r="AA110" i="2"/>
  <c r="AF110" i="2" s="1"/>
  <c r="Z110" i="2"/>
  <c r="Y110" i="2"/>
  <c r="X110" i="2"/>
  <c r="V110" i="2"/>
  <c r="W110" i="2" s="1"/>
  <c r="AE109" i="2"/>
  <c r="AD109" i="2"/>
  <c r="AC109" i="2"/>
  <c r="AB109" i="2"/>
  <c r="Z109" i="2"/>
  <c r="AA109" i="2" s="1"/>
  <c r="Y109" i="2"/>
  <c r="X109" i="2"/>
  <c r="V109" i="2"/>
  <c r="W109" i="2" s="1"/>
  <c r="AE108" i="2"/>
  <c r="AC108" i="2"/>
  <c r="AB108" i="2"/>
  <c r="Z108" i="2"/>
  <c r="AA108" i="2" s="1"/>
  <c r="Y108" i="2"/>
  <c r="X108" i="2"/>
  <c r="V108" i="2"/>
  <c r="W108" i="2" s="1"/>
  <c r="AE107" i="2"/>
  <c r="AC107" i="2"/>
  <c r="AD107" i="2" s="1"/>
  <c r="AB107" i="2"/>
  <c r="Z107" i="2"/>
  <c r="AA107" i="2" s="1"/>
  <c r="AF107" i="2" s="1"/>
  <c r="Y107" i="2"/>
  <c r="X107" i="2"/>
  <c r="W107" i="2"/>
  <c r="V107" i="2"/>
  <c r="AE106" i="2"/>
  <c r="AC106" i="2"/>
  <c r="AD106" i="2" s="1"/>
  <c r="AB106" i="2"/>
  <c r="Z106" i="2"/>
  <c r="AA106" i="2" s="1"/>
  <c r="AF106" i="2" s="1"/>
  <c r="Y106" i="2"/>
  <c r="X106" i="2"/>
  <c r="W106" i="2"/>
  <c r="V106" i="2"/>
  <c r="AE105" i="2"/>
  <c r="AC105" i="2"/>
  <c r="AB105" i="2"/>
  <c r="Z105" i="2"/>
  <c r="AA105" i="2" s="1"/>
  <c r="Y105" i="2"/>
  <c r="X105" i="2"/>
  <c r="V105" i="2"/>
  <c r="W105" i="2" s="1"/>
  <c r="AE104" i="2"/>
  <c r="AC104" i="2"/>
  <c r="AD104" i="2" s="1"/>
  <c r="AB104" i="2"/>
  <c r="Z104" i="2"/>
  <c r="AA104" i="2" s="1"/>
  <c r="Y104" i="2"/>
  <c r="X104" i="2"/>
  <c r="V104" i="2"/>
  <c r="W104" i="2" s="1"/>
  <c r="AE103" i="2"/>
  <c r="AC103" i="2"/>
  <c r="AD103" i="2" s="1"/>
  <c r="AB103" i="2"/>
  <c r="AA103" i="2"/>
  <c r="AF103" i="2" s="1"/>
  <c r="Z103" i="2"/>
  <c r="Y103" i="2"/>
  <c r="X103" i="2"/>
  <c r="V103" i="2"/>
  <c r="W103" i="2" s="1"/>
  <c r="AE102" i="2"/>
  <c r="AD102" i="2"/>
  <c r="AC102" i="2"/>
  <c r="AB102" i="2"/>
  <c r="AA102" i="2"/>
  <c r="AF102" i="2" s="1"/>
  <c r="Z102" i="2"/>
  <c r="Y102" i="2"/>
  <c r="X102" i="2"/>
  <c r="V102" i="2"/>
  <c r="W102" i="2" s="1"/>
  <c r="AE101" i="2"/>
  <c r="AD101" i="2"/>
  <c r="AC101" i="2"/>
  <c r="AB101" i="2"/>
  <c r="Z101" i="2"/>
  <c r="AA101" i="2" s="1"/>
  <c r="Y101" i="2"/>
  <c r="X101" i="2"/>
  <c r="V101" i="2"/>
  <c r="W101" i="2" s="1"/>
  <c r="AE100" i="2"/>
  <c r="AC100" i="2"/>
  <c r="AB100" i="2"/>
  <c r="Z100" i="2"/>
  <c r="AA100" i="2" s="1"/>
  <c r="Y100" i="2"/>
  <c r="X100" i="2"/>
  <c r="V100" i="2"/>
  <c r="W100" i="2" s="1"/>
  <c r="AE99" i="2"/>
  <c r="AC99" i="2"/>
  <c r="AD99" i="2" s="1"/>
  <c r="AB99" i="2"/>
  <c r="Z99" i="2"/>
  <c r="AA99" i="2" s="1"/>
  <c r="AF99" i="2" s="1"/>
  <c r="Y99" i="2"/>
  <c r="X99" i="2"/>
  <c r="W99" i="2"/>
  <c r="V99" i="2"/>
  <c r="AE98" i="2"/>
  <c r="AC98" i="2"/>
  <c r="AD98" i="2" s="1"/>
  <c r="AB98" i="2"/>
  <c r="Z98" i="2"/>
  <c r="AA98" i="2" s="1"/>
  <c r="AF98" i="2" s="1"/>
  <c r="Y98" i="2"/>
  <c r="X98" i="2"/>
  <c r="W98" i="2"/>
  <c r="V98" i="2"/>
  <c r="AE97" i="2"/>
  <c r="AC97" i="2"/>
  <c r="AB97" i="2"/>
  <c r="Z97" i="2"/>
  <c r="AA97" i="2" s="1"/>
  <c r="Y97" i="2"/>
  <c r="X97" i="2"/>
  <c r="V97" i="2"/>
  <c r="W97" i="2" s="1"/>
  <c r="AE96" i="2"/>
  <c r="AC96" i="2"/>
  <c r="AD96" i="2" s="1"/>
  <c r="AB96" i="2"/>
  <c r="Z96" i="2"/>
  <c r="AA96" i="2" s="1"/>
  <c r="Y96" i="2"/>
  <c r="X96" i="2"/>
  <c r="V96" i="2"/>
  <c r="W96" i="2" s="1"/>
  <c r="AE95" i="2"/>
  <c r="AC95" i="2"/>
  <c r="AD95" i="2" s="1"/>
  <c r="AB95" i="2"/>
  <c r="AA95" i="2"/>
  <c r="AF95" i="2" s="1"/>
  <c r="Z95" i="2"/>
  <c r="Y95" i="2"/>
  <c r="X95" i="2"/>
  <c r="V95" i="2"/>
  <c r="W95" i="2" s="1"/>
  <c r="AE94" i="2"/>
  <c r="AD94" i="2"/>
  <c r="AC94" i="2"/>
  <c r="AB94" i="2"/>
  <c r="AA94" i="2"/>
  <c r="AF94" i="2" s="1"/>
  <c r="Z94" i="2"/>
  <c r="Y94" i="2"/>
  <c r="X94" i="2"/>
  <c r="V94" i="2"/>
  <c r="W94" i="2" s="1"/>
  <c r="AE93" i="2"/>
  <c r="AD93" i="2"/>
  <c r="AC93" i="2"/>
  <c r="AB93" i="2"/>
  <c r="Z93" i="2"/>
  <c r="AA93" i="2" s="1"/>
  <c r="Y93" i="2"/>
  <c r="X93" i="2"/>
  <c r="V93" i="2"/>
  <c r="W93" i="2" s="1"/>
  <c r="AE92" i="2"/>
  <c r="AC92" i="2"/>
  <c r="AB92" i="2"/>
  <c r="Z92" i="2"/>
  <c r="AA92" i="2" s="1"/>
  <c r="Y92" i="2"/>
  <c r="X92" i="2"/>
  <c r="V92" i="2"/>
  <c r="W92" i="2" s="1"/>
  <c r="AE91" i="2"/>
  <c r="AC91" i="2"/>
  <c r="AD91" i="2" s="1"/>
  <c r="AB91" i="2"/>
  <c r="Z91" i="2"/>
  <c r="AA91" i="2" s="1"/>
  <c r="AF91" i="2" s="1"/>
  <c r="Y91" i="2"/>
  <c r="X91" i="2"/>
  <c r="W91" i="2"/>
  <c r="V91" i="2"/>
  <c r="AE90" i="2"/>
  <c r="AC90" i="2"/>
  <c r="AD90" i="2" s="1"/>
  <c r="AB90" i="2"/>
  <c r="Z90" i="2"/>
  <c r="AA90" i="2" s="1"/>
  <c r="AF90" i="2" s="1"/>
  <c r="Y90" i="2"/>
  <c r="X90" i="2"/>
  <c r="W90" i="2"/>
  <c r="V90" i="2"/>
  <c r="AE89" i="2"/>
  <c r="AC89" i="2"/>
  <c r="AB89" i="2"/>
  <c r="Z89" i="2"/>
  <c r="AA89" i="2" s="1"/>
  <c r="Y89" i="2"/>
  <c r="X89" i="2"/>
  <c r="V89" i="2"/>
  <c r="W89" i="2" s="1"/>
  <c r="AE88" i="2"/>
  <c r="AC88" i="2"/>
  <c r="AD88" i="2" s="1"/>
  <c r="AB88" i="2"/>
  <c r="Z88" i="2"/>
  <c r="AA88" i="2" s="1"/>
  <c r="Y88" i="2"/>
  <c r="X88" i="2"/>
  <c r="V88" i="2"/>
  <c r="W88" i="2" s="1"/>
  <c r="AE87" i="2"/>
  <c r="AC87" i="2"/>
  <c r="AD87" i="2" s="1"/>
  <c r="AB87" i="2"/>
  <c r="AA87" i="2"/>
  <c r="AF87" i="2" s="1"/>
  <c r="Z87" i="2"/>
  <c r="Y87" i="2"/>
  <c r="X87" i="2"/>
  <c r="V87" i="2"/>
  <c r="W87" i="2" s="1"/>
  <c r="AE86" i="2"/>
  <c r="AD86" i="2"/>
  <c r="AC86" i="2"/>
  <c r="AB86" i="2"/>
  <c r="AA86" i="2"/>
  <c r="AF86" i="2" s="1"/>
  <c r="Z86" i="2"/>
  <c r="Y86" i="2"/>
  <c r="X86" i="2"/>
  <c r="V86" i="2"/>
  <c r="W86" i="2" s="1"/>
  <c r="AE85" i="2"/>
  <c r="AD85" i="2"/>
  <c r="AC85" i="2"/>
  <c r="AB85" i="2"/>
  <c r="Z85" i="2"/>
  <c r="AA85" i="2" s="1"/>
  <c r="Y85" i="2"/>
  <c r="X85" i="2"/>
  <c r="V85" i="2"/>
  <c r="W85" i="2" s="1"/>
  <c r="AE84" i="2"/>
  <c r="AC84" i="2"/>
  <c r="AB84" i="2"/>
  <c r="Z84" i="2"/>
  <c r="AA84" i="2" s="1"/>
  <c r="Y84" i="2"/>
  <c r="X84" i="2"/>
  <c r="V84" i="2"/>
  <c r="W84" i="2" s="1"/>
  <c r="AE83" i="2"/>
  <c r="AC83" i="2"/>
  <c r="AD83" i="2" s="1"/>
  <c r="AB83" i="2"/>
  <c r="Z83" i="2"/>
  <c r="AA83" i="2" s="1"/>
  <c r="AF83" i="2" s="1"/>
  <c r="Y83" i="2"/>
  <c r="X83" i="2"/>
  <c r="W83" i="2"/>
  <c r="V83" i="2"/>
  <c r="AE82" i="2"/>
  <c r="AC82" i="2"/>
  <c r="AD82" i="2" s="1"/>
  <c r="AB82" i="2"/>
  <c r="Z82" i="2"/>
  <c r="AA82" i="2" s="1"/>
  <c r="AF82" i="2" s="1"/>
  <c r="Y82" i="2"/>
  <c r="X82" i="2"/>
  <c r="W82" i="2"/>
  <c r="V82" i="2"/>
  <c r="AE81" i="2"/>
  <c r="AC81" i="2"/>
  <c r="AB81" i="2"/>
  <c r="Z81" i="2"/>
  <c r="AA81" i="2" s="1"/>
  <c r="Y81" i="2"/>
  <c r="X81" i="2"/>
  <c r="V81" i="2"/>
  <c r="W81" i="2" s="1"/>
  <c r="AE80" i="2"/>
  <c r="AC80" i="2"/>
  <c r="AD80" i="2" s="1"/>
  <c r="AB80" i="2"/>
  <c r="Z80" i="2"/>
  <c r="AA80" i="2" s="1"/>
  <c r="Y80" i="2"/>
  <c r="X80" i="2"/>
  <c r="V80" i="2"/>
  <c r="W80" i="2" s="1"/>
  <c r="AE79" i="2"/>
  <c r="AC79" i="2"/>
  <c r="AD79" i="2" s="1"/>
  <c r="AB79" i="2"/>
  <c r="AA79" i="2"/>
  <c r="AF79" i="2" s="1"/>
  <c r="Z79" i="2"/>
  <c r="Y79" i="2"/>
  <c r="X79" i="2"/>
  <c r="V79" i="2"/>
  <c r="W79" i="2" s="1"/>
  <c r="AE78" i="2"/>
  <c r="AD78" i="2"/>
  <c r="AC78" i="2"/>
  <c r="AB78" i="2"/>
  <c r="AA78" i="2"/>
  <c r="AF78" i="2" s="1"/>
  <c r="Z78" i="2"/>
  <c r="Y78" i="2"/>
  <c r="X78" i="2"/>
  <c r="V78" i="2"/>
  <c r="W78" i="2" s="1"/>
  <c r="AE77" i="2"/>
  <c r="AD77" i="2"/>
  <c r="AC77" i="2"/>
  <c r="AB77" i="2"/>
  <c r="Z77" i="2"/>
  <c r="AA77" i="2" s="1"/>
  <c r="Y77" i="2"/>
  <c r="X77" i="2"/>
  <c r="V77" i="2"/>
  <c r="W77" i="2" s="1"/>
  <c r="AE76" i="2"/>
  <c r="AC76" i="2"/>
  <c r="AB76" i="2"/>
  <c r="Z76" i="2"/>
  <c r="AA76" i="2" s="1"/>
  <c r="Y76" i="2"/>
  <c r="X76" i="2"/>
  <c r="V76" i="2"/>
  <c r="W76" i="2" s="1"/>
  <c r="AE75" i="2"/>
  <c r="AC75" i="2"/>
  <c r="AD75" i="2" s="1"/>
  <c r="AB75" i="2"/>
  <c r="Z75" i="2"/>
  <c r="AA75" i="2" s="1"/>
  <c r="AF75" i="2" s="1"/>
  <c r="Y75" i="2"/>
  <c r="X75" i="2"/>
  <c r="W75" i="2"/>
  <c r="V75" i="2"/>
  <c r="AE74" i="2"/>
  <c r="AC74" i="2"/>
  <c r="AD74" i="2" s="1"/>
  <c r="AB74" i="2"/>
  <c r="Z74" i="2"/>
  <c r="AA74" i="2" s="1"/>
  <c r="AF74" i="2" s="1"/>
  <c r="Y74" i="2"/>
  <c r="X74" i="2"/>
  <c r="W74" i="2"/>
  <c r="V74" i="2"/>
  <c r="AE73" i="2"/>
  <c r="AC73" i="2"/>
  <c r="AB73" i="2"/>
  <c r="Z73" i="2"/>
  <c r="AA73" i="2" s="1"/>
  <c r="Y73" i="2"/>
  <c r="X73" i="2"/>
  <c r="V73" i="2"/>
  <c r="W73" i="2" s="1"/>
  <c r="AE72" i="2"/>
  <c r="AC72" i="2"/>
  <c r="AD72" i="2" s="1"/>
  <c r="AB72" i="2"/>
  <c r="Z72" i="2"/>
  <c r="AA72" i="2" s="1"/>
  <c r="Y72" i="2"/>
  <c r="X72" i="2"/>
  <c r="V72" i="2"/>
  <c r="W72" i="2" s="1"/>
  <c r="AE71" i="2"/>
  <c r="AC71" i="2"/>
  <c r="AD71" i="2" s="1"/>
  <c r="AB71" i="2"/>
  <c r="AA71" i="2"/>
  <c r="AF71" i="2" s="1"/>
  <c r="Z71" i="2"/>
  <c r="Y71" i="2"/>
  <c r="X71" i="2"/>
  <c r="W71" i="2"/>
  <c r="V71" i="2"/>
  <c r="AE70" i="2"/>
  <c r="AD70" i="2"/>
  <c r="AC70" i="2"/>
  <c r="AB70" i="2"/>
  <c r="AA70" i="2"/>
  <c r="AF70" i="2" s="1"/>
  <c r="Z70" i="2"/>
  <c r="Y70" i="2"/>
  <c r="X70" i="2"/>
  <c r="W70" i="2"/>
  <c r="V70" i="2"/>
  <c r="AE69" i="2"/>
  <c r="AD69" i="2"/>
  <c r="AC69" i="2"/>
  <c r="AF69" i="2" s="1"/>
  <c r="AB69" i="2"/>
  <c r="Z69" i="2"/>
  <c r="AA69" i="2" s="1"/>
  <c r="Y69" i="2"/>
  <c r="X69" i="2"/>
  <c r="V69" i="2"/>
  <c r="W69" i="2" s="1"/>
  <c r="AE68" i="2"/>
  <c r="AC68" i="2"/>
  <c r="AB68" i="2"/>
  <c r="Z68" i="2"/>
  <c r="AA68" i="2" s="1"/>
  <c r="Y68" i="2"/>
  <c r="X68" i="2"/>
  <c r="V68" i="2"/>
  <c r="W68" i="2" s="1"/>
  <c r="AE67" i="2"/>
  <c r="AC67" i="2"/>
  <c r="AD67" i="2" s="1"/>
  <c r="AB67" i="2"/>
  <c r="Z67" i="2"/>
  <c r="AA67" i="2" s="1"/>
  <c r="AF67" i="2" s="1"/>
  <c r="Y67" i="2"/>
  <c r="X67" i="2"/>
  <c r="W67" i="2"/>
  <c r="V67" i="2"/>
  <c r="AE66" i="2"/>
  <c r="AC66" i="2"/>
  <c r="AD66" i="2" s="1"/>
  <c r="AB66" i="2"/>
  <c r="AA66" i="2"/>
  <c r="AF66" i="2" s="1"/>
  <c r="Z66" i="2"/>
  <c r="Y66" i="2"/>
  <c r="X66" i="2"/>
  <c r="W66" i="2"/>
  <c r="V66" i="2"/>
  <c r="AE65" i="2"/>
  <c r="AD65" i="2"/>
  <c r="AC65" i="2"/>
  <c r="AF65" i="2" s="1"/>
  <c r="AB65" i="2"/>
  <c r="Z65" i="2"/>
  <c r="AA65" i="2" s="1"/>
  <c r="Y65" i="2"/>
  <c r="X65" i="2"/>
  <c r="V65" i="2"/>
  <c r="W65" i="2" s="1"/>
  <c r="AF64" i="2"/>
  <c r="AE64" i="2"/>
  <c r="AC64" i="2"/>
  <c r="AD64" i="2" s="1"/>
  <c r="AB64" i="2"/>
  <c r="Z64" i="2"/>
  <c r="AA64" i="2" s="1"/>
  <c r="Y64" i="2"/>
  <c r="X64" i="2"/>
  <c r="V64" i="2"/>
  <c r="W64" i="2" s="1"/>
  <c r="AF63" i="2"/>
  <c r="AE63" i="2"/>
  <c r="AC63" i="2"/>
  <c r="AD63" i="2" s="1"/>
  <c r="AB63" i="2"/>
  <c r="AA63" i="2"/>
  <c r="Z63" i="2"/>
  <c r="Y63" i="2"/>
  <c r="X63" i="2"/>
  <c r="V63" i="2"/>
  <c r="W63" i="2" s="1"/>
  <c r="AE62" i="2"/>
  <c r="AD62" i="2"/>
  <c r="AC62" i="2"/>
  <c r="AB62" i="2"/>
  <c r="AA62" i="2"/>
  <c r="AF62" i="2" s="1"/>
  <c r="Z62" i="2"/>
  <c r="Y62" i="2"/>
  <c r="X62" i="2"/>
  <c r="W62" i="2"/>
  <c r="V62" i="2"/>
  <c r="AE61" i="2"/>
  <c r="AD61" i="2"/>
  <c r="AC61" i="2"/>
  <c r="AB61" i="2"/>
  <c r="Z61" i="2"/>
  <c r="AA61" i="2" s="1"/>
  <c r="Y61" i="2"/>
  <c r="X61" i="2"/>
  <c r="V61" i="2"/>
  <c r="W61" i="2" s="1"/>
  <c r="AE60" i="2"/>
  <c r="AC60" i="2"/>
  <c r="AB60" i="2"/>
  <c r="Z60" i="2"/>
  <c r="AA60" i="2" s="1"/>
  <c r="Y60" i="2"/>
  <c r="X60" i="2"/>
  <c r="V60" i="2"/>
  <c r="W60" i="2" s="1"/>
  <c r="AF59" i="2"/>
  <c r="AE59" i="2"/>
  <c r="AC59" i="2"/>
  <c r="AD59" i="2" s="1"/>
  <c r="AB59" i="2"/>
  <c r="Z59" i="2"/>
  <c r="AA59" i="2" s="1"/>
  <c r="Y59" i="2"/>
  <c r="X59" i="2"/>
  <c r="W59" i="2"/>
  <c r="V59" i="2"/>
  <c r="AE58" i="2"/>
  <c r="AC58" i="2"/>
  <c r="AD58" i="2" s="1"/>
  <c r="AB58" i="2"/>
  <c r="Z58" i="2"/>
  <c r="AA58" i="2" s="1"/>
  <c r="AF58" i="2" s="1"/>
  <c r="Y58" i="2"/>
  <c r="X58" i="2"/>
  <c r="W58" i="2"/>
  <c r="V58" i="2"/>
  <c r="AE57" i="2"/>
  <c r="AD57" i="2"/>
  <c r="AC57" i="2"/>
  <c r="AB57" i="2"/>
  <c r="Z57" i="2"/>
  <c r="AA57" i="2" s="1"/>
  <c r="Y57" i="2"/>
  <c r="X57" i="2"/>
  <c r="V57" i="2"/>
  <c r="W57" i="2" s="1"/>
  <c r="AE56" i="2"/>
  <c r="AC56" i="2"/>
  <c r="AD56" i="2" s="1"/>
  <c r="AB56" i="2"/>
  <c r="Z56" i="2"/>
  <c r="AA56" i="2" s="1"/>
  <c r="AF56" i="2" s="1"/>
  <c r="Y56" i="2"/>
  <c r="X56" i="2"/>
  <c r="V56" i="2"/>
  <c r="W56" i="2" s="1"/>
  <c r="AE55" i="2"/>
  <c r="AC55" i="2"/>
  <c r="AD55" i="2" s="1"/>
  <c r="AB55" i="2"/>
  <c r="AA55" i="2"/>
  <c r="AF55" i="2" s="1"/>
  <c r="Z55" i="2"/>
  <c r="Y55" i="2"/>
  <c r="X55" i="2"/>
  <c r="W55" i="2"/>
  <c r="V55" i="2"/>
  <c r="AE54" i="2"/>
  <c r="AD54" i="2"/>
  <c r="AC54" i="2"/>
  <c r="AB54" i="2"/>
  <c r="AA54" i="2"/>
  <c r="AF54" i="2" s="1"/>
  <c r="Z54" i="2"/>
  <c r="Y54" i="2"/>
  <c r="X54" i="2"/>
  <c r="V54" i="2"/>
  <c r="W54" i="2" s="1"/>
  <c r="AE53" i="2"/>
  <c r="AD53" i="2"/>
  <c r="AC53" i="2"/>
  <c r="AF53" i="2" s="1"/>
  <c r="AB53" i="2"/>
  <c r="Z53" i="2"/>
  <c r="AA53" i="2" s="1"/>
  <c r="Y53" i="2"/>
  <c r="X53" i="2"/>
  <c r="V53" i="2"/>
  <c r="W53" i="2" s="1"/>
  <c r="AE52" i="2"/>
  <c r="AC52" i="2"/>
  <c r="AB52" i="2"/>
  <c r="Z52" i="2"/>
  <c r="AA52" i="2" s="1"/>
  <c r="Y52" i="2"/>
  <c r="X52" i="2"/>
  <c r="V52" i="2"/>
  <c r="W52" i="2" s="1"/>
  <c r="AF51" i="2"/>
  <c r="AE51" i="2"/>
  <c r="AC51" i="2"/>
  <c r="AD51" i="2" s="1"/>
  <c r="AB51" i="2"/>
  <c r="Z51" i="2"/>
  <c r="AA51" i="2" s="1"/>
  <c r="Y51" i="2"/>
  <c r="X51" i="2"/>
  <c r="W51" i="2"/>
  <c r="V51" i="2"/>
  <c r="AF50" i="2"/>
  <c r="AE50" i="2"/>
  <c r="AC50" i="2"/>
  <c r="AD50" i="2" s="1"/>
  <c r="AB50" i="2"/>
  <c r="AA50" i="2"/>
  <c r="Z50" i="2"/>
  <c r="Y50" i="2"/>
  <c r="X50" i="2"/>
  <c r="W50" i="2"/>
  <c r="V50" i="2"/>
  <c r="AE49" i="2"/>
  <c r="AC49" i="2"/>
  <c r="AB49" i="2"/>
  <c r="Z49" i="2"/>
  <c r="AA49" i="2" s="1"/>
  <c r="Y49" i="2"/>
  <c r="X49" i="2"/>
  <c r="V49" i="2"/>
  <c r="W49" i="2" s="1"/>
  <c r="AE48" i="2"/>
  <c r="AD48" i="2"/>
  <c r="AC48" i="2"/>
  <c r="AB48" i="2"/>
  <c r="Z48" i="2"/>
  <c r="AA48" i="2" s="1"/>
  <c r="AF48" i="2" s="1"/>
  <c r="Y48" i="2"/>
  <c r="X48" i="2"/>
  <c r="V48" i="2"/>
  <c r="W48" i="2" s="1"/>
  <c r="AE47" i="2"/>
  <c r="AC47" i="2"/>
  <c r="AD47" i="2" s="1"/>
  <c r="AB47" i="2"/>
  <c r="AA47" i="2"/>
  <c r="AF47" i="2" s="1"/>
  <c r="Z47" i="2"/>
  <c r="Y47" i="2"/>
  <c r="X47" i="2"/>
  <c r="W47" i="2"/>
  <c r="V47" i="2"/>
  <c r="AE46" i="2"/>
  <c r="AD46" i="2"/>
  <c r="AC46" i="2"/>
  <c r="AB46" i="2"/>
  <c r="AA46" i="2"/>
  <c r="AF46" i="2" s="1"/>
  <c r="Z46" i="2"/>
  <c r="Y46" i="2"/>
  <c r="X46" i="2"/>
  <c r="V46" i="2"/>
  <c r="W46" i="2" s="1"/>
  <c r="AE45" i="2"/>
  <c r="AD45" i="2"/>
  <c r="AC45" i="2"/>
  <c r="AF45" i="2" s="1"/>
  <c r="AB45" i="2"/>
  <c r="Z45" i="2"/>
  <c r="AA45" i="2" s="1"/>
  <c r="Y45" i="2"/>
  <c r="X45" i="2"/>
  <c r="V45" i="2"/>
  <c r="W45" i="2" s="1"/>
  <c r="AE44" i="2"/>
  <c r="AC44" i="2"/>
  <c r="AB44" i="2"/>
  <c r="Z44" i="2"/>
  <c r="AA44" i="2" s="1"/>
  <c r="Y44" i="2"/>
  <c r="X44" i="2"/>
  <c r="V44" i="2"/>
  <c r="W44" i="2" s="1"/>
  <c r="AF43" i="2"/>
  <c r="AE43" i="2"/>
  <c r="AC43" i="2"/>
  <c r="AD43" i="2" s="1"/>
  <c r="AB43" i="2"/>
  <c r="Z43" i="2"/>
  <c r="AA43" i="2" s="1"/>
  <c r="Y43" i="2"/>
  <c r="X43" i="2"/>
  <c r="W43" i="2"/>
  <c r="V43" i="2"/>
  <c r="AF42" i="2"/>
  <c r="AE42" i="2"/>
  <c r="AC42" i="2"/>
  <c r="AD42" i="2" s="1"/>
  <c r="AB42" i="2"/>
  <c r="AA42" i="2"/>
  <c r="Z42" i="2"/>
  <c r="Y42" i="2"/>
  <c r="X42" i="2"/>
  <c r="W42" i="2"/>
  <c r="V42" i="2"/>
  <c r="AE41" i="2"/>
  <c r="AD41" i="2"/>
  <c r="AC41" i="2"/>
  <c r="AB41" i="2"/>
  <c r="Z41" i="2"/>
  <c r="AA41" i="2" s="1"/>
  <c r="Y41" i="2"/>
  <c r="X41" i="2"/>
  <c r="V41" i="2"/>
  <c r="W41" i="2" s="1"/>
  <c r="AE40" i="2"/>
  <c r="AC40" i="2"/>
  <c r="AF40" i="2" s="1"/>
  <c r="AB40" i="2"/>
  <c r="Z40" i="2"/>
  <c r="AA40" i="2" s="1"/>
  <c r="Y40" i="2"/>
  <c r="X40" i="2"/>
  <c r="V40" i="2"/>
  <c r="W40" i="2" s="1"/>
  <c r="AE39" i="2"/>
  <c r="AC39" i="2"/>
  <c r="AD39" i="2" s="1"/>
  <c r="AB39" i="2"/>
  <c r="AA39" i="2"/>
  <c r="G16" i="4" s="1"/>
  <c r="Z39" i="2"/>
  <c r="Y39" i="2"/>
  <c r="X39" i="2"/>
  <c r="W39" i="2"/>
  <c r="V39" i="2"/>
  <c r="AE38" i="2"/>
  <c r="AD38" i="2"/>
  <c r="AC38" i="2"/>
  <c r="AB38" i="2"/>
  <c r="AA38" i="2"/>
  <c r="AF38" i="2" s="1"/>
  <c r="Z38" i="2"/>
  <c r="Y38" i="2"/>
  <c r="X38" i="2"/>
  <c r="V38" i="2"/>
  <c r="W38" i="2" s="1"/>
  <c r="AE37" i="2"/>
  <c r="AD37" i="2"/>
  <c r="AC37" i="2"/>
  <c r="AB37" i="2"/>
  <c r="Z37" i="2"/>
  <c r="AA37" i="2" s="1"/>
  <c r="Y37" i="2"/>
  <c r="X37" i="2"/>
  <c r="V37" i="2"/>
  <c r="W37" i="2" s="1"/>
  <c r="AE36" i="2"/>
  <c r="AC36" i="2"/>
  <c r="AB36" i="2"/>
  <c r="Z36" i="2"/>
  <c r="AA36" i="2" s="1"/>
  <c r="Y36" i="2"/>
  <c r="X36" i="2"/>
  <c r="V36" i="2"/>
  <c r="W36" i="2" s="1"/>
  <c r="AF35" i="2"/>
  <c r="AE35" i="2"/>
  <c r="AC35" i="2"/>
  <c r="AD35" i="2" s="1"/>
  <c r="AB35" i="2"/>
  <c r="AA35" i="2"/>
  <c r="Z35" i="2"/>
  <c r="Y35" i="2"/>
  <c r="X35" i="2"/>
  <c r="W35" i="2"/>
  <c r="V35" i="2"/>
  <c r="AE34" i="2"/>
  <c r="AC34" i="2"/>
  <c r="AD34" i="2" s="1"/>
  <c r="AB34" i="2"/>
  <c r="Z34" i="2"/>
  <c r="AA34" i="2" s="1"/>
  <c r="Y34" i="2"/>
  <c r="X34" i="2"/>
  <c r="W34" i="2"/>
  <c r="V34" i="2"/>
  <c r="AE33" i="2"/>
  <c r="AC33" i="2"/>
  <c r="AB33" i="2"/>
  <c r="AA33" i="2"/>
  <c r="Z33" i="2"/>
  <c r="Y33" i="2"/>
  <c r="X33" i="2"/>
  <c r="V33" i="2"/>
  <c r="W33" i="2" s="1"/>
  <c r="AE32" i="2"/>
  <c r="AC32" i="2"/>
  <c r="AF32" i="2" s="1"/>
  <c r="AB32" i="2"/>
  <c r="Z32" i="2"/>
  <c r="AA32" i="2" s="1"/>
  <c r="Y32" i="2"/>
  <c r="X32" i="2"/>
  <c r="V32" i="2"/>
  <c r="W32" i="2" s="1"/>
  <c r="AF31" i="2"/>
  <c r="AE31" i="2"/>
  <c r="AC31" i="2"/>
  <c r="AD31" i="2" s="1"/>
  <c r="AB31" i="2"/>
  <c r="AA31" i="2"/>
  <c r="Z31" i="2"/>
  <c r="Y31" i="2"/>
  <c r="X31" i="2"/>
  <c r="W31" i="2"/>
  <c r="V31" i="2"/>
  <c r="AE30" i="2"/>
  <c r="AD30" i="2"/>
  <c r="AC30" i="2"/>
  <c r="AB30" i="2"/>
  <c r="AA30" i="2"/>
  <c r="AF30" i="2" s="1"/>
  <c r="Z30" i="2"/>
  <c r="Y30" i="2"/>
  <c r="X30" i="2"/>
  <c r="W30" i="2"/>
  <c r="V30" i="2"/>
  <c r="AE29" i="2"/>
  <c r="AD29" i="2"/>
  <c r="AC29" i="2"/>
  <c r="AB29" i="2"/>
  <c r="Z29" i="2"/>
  <c r="AA29" i="2" s="1"/>
  <c r="Y29" i="2"/>
  <c r="X29" i="2"/>
  <c r="W29" i="2"/>
  <c r="V29" i="2"/>
  <c r="AE28" i="2"/>
  <c r="AC28" i="2"/>
  <c r="AB28" i="2"/>
  <c r="Z28" i="2"/>
  <c r="AA28" i="2" s="1"/>
  <c r="Y28" i="2"/>
  <c r="X28" i="2"/>
  <c r="V28" i="2"/>
  <c r="W28" i="2" s="1"/>
  <c r="AE27" i="2"/>
  <c r="AC27" i="2"/>
  <c r="AD27" i="2" s="1"/>
  <c r="AB27" i="2"/>
  <c r="AA27" i="2"/>
  <c r="Z27" i="2"/>
  <c r="Y27" i="2"/>
  <c r="X27" i="2"/>
  <c r="W27" i="2"/>
  <c r="V27" i="2"/>
  <c r="AE26" i="2"/>
  <c r="AC26" i="2"/>
  <c r="AD26" i="2" s="1"/>
  <c r="AB26" i="2"/>
  <c r="AA26" i="2"/>
  <c r="AF26" i="2" s="1"/>
  <c r="Z26" i="2"/>
  <c r="Y26" i="2"/>
  <c r="X26" i="2"/>
  <c r="W26" i="2"/>
  <c r="V26" i="2"/>
  <c r="AE25" i="2"/>
  <c r="AC25" i="2"/>
  <c r="AD25" i="2" s="1"/>
  <c r="AB25" i="2"/>
  <c r="Z25" i="2"/>
  <c r="Y25" i="2"/>
  <c r="X25" i="2"/>
  <c r="V25" i="2"/>
  <c r="W25" i="2" s="1"/>
  <c r="AF24" i="2"/>
  <c r="AE24" i="2"/>
  <c r="AD24" i="2"/>
  <c r="AC24" i="2"/>
  <c r="AB24" i="2"/>
  <c r="Z24" i="2"/>
  <c r="AA24" i="2" s="1"/>
  <c r="Y24" i="2"/>
  <c r="X24" i="2"/>
  <c r="V24" i="2"/>
  <c r="W24" i="2" s="1"/>
  <c r="AF23" i="2"/>
  <c r="AE23" i="2"/>
  <c r="AC23" i="2"/>
  <c r="AD23" i="2" s="1"/>
  <c r="AB23" i="2"/>
  <c r="AA23" i="2"/>
  <c r="Z23" i="2"/>
  <c r="Y23" i="2"/>
  <c r="X23" i="2"/>
  <c r="W23" i="2"/>
  <c r="V23" i="2"/>
  <c r="AE22" i="2"/>
  <c r="AD22" i="2"/>
  <c r="AC22" i="2"/>
  <c r="AB22" i="2"/>
  <c r="Z22" i="2"/>
  <c r="AA22" i="2" s="1"/>
  <c r="Y22" i="2"/>
  <c r="X22" i="2"/>
  <c r="W22" i="2"/>
  <c r="V22" i="2"/>
  <c r="AE21" i="2"/>
  <c r="AC21" i="2"/>
  <c r="AF21" i="2" s="1"/>
  <c r="AB21" i="2"/>
  <c r="Z21" i="2"/>
  <c r="AA21" i="2" s="1"/>
  <c r="Y21" i="2"/>
  <c r="X21" i="2"/>
  <c r="W21" i="2"/>
  <c r="V21" i="2"/>
  <c r="AE20" i="2"/>
  <c r="AC20" i="2"/>
  <c r="AD20" i="2" s="1"/>
  <c r="AB20" i="2"/>
  <c r="AA20" i="2"/>
  <c r="Z20" i="2"/>
  <c r="Y20" i="2"/>
  <c r="X20" i="2"/>
  <c r="V20" i="2"/>
  <c r="W20" i="2" s="1"/>
  <c r="AF19" i="2"/>
  <c r="AE19" i="2"/>
  <c r="AC19" i="2"/>
  <c r="AD19" i="2" s="1"/>
  <c r="AB19" i="2"/>
  <c r="AA19" i="2"/>
  <c r="Z19" i="2"/>
  <c r="Y19" i="2"/>
  <c r="X19" i="2"/>
  <c r="W19" i="2"/>
  <c r="V19" i="2"/>
  <c r="AE18" i="2"/>
  <c r="AD18" i="2"/>
  <c r="AC18" i="2"/>
  <c r="AB18" i="2"/>
  <c r="Z18" i="2"/>
  <c r="AA18" i="2" s="1"/>
  <c r="Y18" i="2"/>
  <c r="X18" i="2"/>
  <c r="W18" i="2"/>
  <c r="V18" i="2"/>
  <c r="AE17" i="2"/>
  <c r="AC17" i="2"/>
  <c r="AF17" i="2" s="1"/>
  <c r="AB17" i="2"/>
  <c r="AA17" i="2"/>
  <c r="Z17" i="2"/>
  <c r="Y17" i="2"/>
  <c r="X17" i="2"/>
  <c r="V17" i="2"/>
  <c r="W17" i="2" s="1"/>
  <c r="AE16" i="2"/>
  <c r="AD16" i="2"/>
  <c r="AC16" i="2"/>
  <c r="AB16" i="2"/>
  <c r="Z16" i="2"/>
  <c r="AA16" i="2" s="1"/>
  <c r="AF16" i="2" s="1"/>
  <c r="Y16" i="2"/>
  <c r="X16" i="2"/>
  <c r="V16" i="2"/>
  <c r="W16" i="2" s="1"/>
  <c r="AE15" i="2"/>
  <c r="AC15" i="2"/>
  <c r="AF15" i="2" s="1"/>
  <c r="AB15" i="2"/>
  <c r="AA15" i="2"/>
  <c r="Z15" i="2"/>
  <c r="Y15" i="2"/>
  <c r="X15" i="2"/>
  <c r="W15" i="2"/>
  <c r="V15" i="2"/>
  <c r="AE14" i="2"/>
  <c r="AD14" i="2"/>
  <c r="AC14" i="2"/>
  <c r="AF14" i="2" s="1"/>
  <c r="AB14" i="2"/>
  <c r="AA14" i="2"/>
  <c r="Z14" i="2"/>
  <c r="Y14" i="2"/>
  <c r="X14" i="2"/>
  <c r="V14" i="2"/>
  <c r="W14" i="2" s="1"/>
  <c r="AE13" i="2"/>
  <c r="AD13" i="2"/>
  <c r="AC13" i="2"/>
  <c r="AB13" i="2"/>
  <c r="Z13" i="2"/>
  <c r="F10" i="5" s="1"/>
  <c r="Y13" i="2"/>
  <c r="X13" i="2"/>
  <c r="W13" i="2"/>
  <c r="V13" i="2"/>
  <c r="AE12" i="2"/>
  <c r="AC12" i="2"/>
  <c r="AF12" i="2" s="1"/>
  <c r="AB12" i="2"/>
  <c r="Z12" i="2"/>
  <c r="AA12" i="2" s="1"/>
  <c r="Y12" i="2"/>
  <c r="X12" i="2"/>
  <c r="V12" i="2"/>
  <c r="W12" i="2" s="1"/>
  <c r="AF11" i="2"/>
  <c r="AE11" i="2"/>
  <c r="AC11" i="2"/>
  <c r="AD11" i="2" s="1"/>
  <c r="AB11" i="2"/>
  <c r="AA11" i="2"/>
  <c r="Z11" i="2"/>
  <c r="Y11" i="2"/>
  <c r="X11" i="2"/>
  <c r="W11" i="2"/>
  <c r="V11" i="2"/>
  <c r="AE10" i="2"/>
  <c r="AD10" i="2"/>
  <c r="AC10" i="2"/>
  <c r="AB10" i="2"/>
  <c r="Z10" i="2"/>
  <c r="F7" i="5" s="1"/>
  <c r="Y10" i="2"/>
  <c r="X10" i="2"/>
  <c r="W10" i="2"/>
  <c r="V10" i="2"/>
  <c r="AE9" i="2"/>
  <c r="AC9" i="2"/>
  <c r="AF9" i="2" s="1"/>
  <c r="AB9" i="2"/>
  <c r="AA9" i="2"/>
  <c r="G4" i="4" s="1"/>
  <c r="Z9" i="2"/>
  <c r="Y9" i="2"/>
  <c r="X9" i="2"/>
  <c r="V9" i="2"/>
  <c r="W9" i="2" s="1"/>
  <c r="AE8" i="2"/>
  <c r="AD8" i="2"/>
  <c r="AC8" i="2"/>
  <c r="AB8" i="2"/>
  <c r="Z8" i="2"/>
  <c r="F9" i="5" s="1"/>
  <c r="Y8" i="2"/>
  <c r="X8" i="2"/>
  <c r="V8" i="2"/>
  <c r="W8" i="2" s="1"/>
  <c r="AE7" i="2"/>
  <c r="AC7" i="2"/>
  <c r="AF7" i="2" s="1"/>
  <c r="AB7" i="2"/>
  <c r="AA7" i="2"/>
  <c r="Z7" i="2"/>
  <c r="F2" i="5" s="1"/>
  <c r="Y7" i="2"/>
  <c r="X7" i="2"/>
  <c r="W7" i="2"/>
  <c r="V7" i="2"/>
  <c r="AE6" i="2"/>
  <c r="AD6" i="2"/>
  <c r="AC6" i="2"/>
  <c r="AF6" i="2" s="1"/>
  <c r="AB6" i="2"/>
  <c r="AA6" i="2"/>
  <c r="Z6" i="2"/>
  <c r="Y6" i="2"/>
  <c r="X6" i="2"/>
  <c r="V6" i="2"/>
  <c r="W6" i="2" s="1"/>
  <c r="AE5" i="2"/>
  <c r="AD5" i="2"/>
  <c r="AC5" i="2"/>
  <c r="AB5" i="2"/>
  <c r="Z5" i="2"/>
  <c r="F8" i="5" s="1"/>
  <c r="Y5" i="2"/>
  <c r="E8" i="5" s="1"/>
  <c r="X5" i="2"/>
  <c r="W5" i="2"/>
  <c r="V5" i="2"/>
  <c r="G8" i="5" s="1"/>
  <c r="AE4" i="2"/>
  <c r="AC4" i="2"/>
  <c r="AB4" i="2"/>
  <c r="Z4" i="2"/>
  <c r="Y4" i="2"/>
  <c r="X4" i="2"/>
  <c r="V4" i="2"/>
  <c r="W4" i="2" s="1"/>
  <c r="AF3" i="2"/>
  <c r="AE3" i="2"/>
  <c r="AC3" i="2"/>
  <c r="AD3" i="2" s="1"/>
  <c r="AB3" i="2"/>
  <c r="AA3" i="2"/>
  <c r="Z3" i="2"/>
  <c r="Y3" i="2"/>
  <c r="X3" i="2"/>
  <c r="W3" i="2"/>
  <c r="V3" i="2"/>
  <c r="E6" i="1" s="1"/>
  <c r="I6" i="1" s="1"/>
  <c r="AE2" i="2"/>
  <c r="C11" i="3" s="1"/>
  <c r="AD2" i="2"/>
  <c r="AC2" i="2"/>
  <c r="AB2" i="2"/>
  <c r="M10" i="1" s="1"/>
  <c r="Z2" i="2"/>
  <c r="AA2" i="2" s="1"/>
  <c r="Y2" i="2"/>
  <c r="X2" i="2"/>
  <c r="I10" i="1" s="1"/>
  <c r="W2" i="2"/>
  <c r="V2" i="2"/>
  <c r="A6" i="1"/>
  <c r="G7" i="4" l="1"/>
  <c r="G5" i="4"/>
  <c r="AF2" i="2"/>
  <c r="G15" i="4"/>
  <c r="AF18" i="2"/>
  <c r="G11" i="4"/>
  <c r="AF34" i="2"/>
  <c r="AF278" i="2"/>
  <c r="AD278" i="2"/>
  <c r="E4" i="5"/>
  <c r="F12" i="4"/>
  <c r="E10" i="5"/>
  <c r="E12" i="4"/>
  <c r="E9" i="5"/>
  <c r="F2" i="4"/>
  <c r="E2" i="4"/>
  <c r="AD9" i="2"/>
  <c r="H4" i="4" s="1"/>
  <c r="AA10" i="2"/>
  <c r="AD17" i="2"/>
  <c r="AD32" i="2"/>
  <c r="AF68" i="2"/>
  <c r="AD68" i="2"/>
  <c r="AD163" i="2"/>
  <c r="AF163" i="2"/>
  <c r="AF241" i="2"/>
  <c r="AD241" i="2"/>
  <c r="AA13" i="2"/>
  <c r="F9" i="4"/>
  <c r="E9" i="4"/>
  <c r="AF20" i="2"/>
  <c r="AD21" i="2"/>
  <c r="AF33" i="2"/>
  <c r="AF77" i="2"/>
  <c r="AF93" i="2"/>
  <c r="AF101" i="2"/>
  <c r="AF117" i="2"/>
  <c r="AF125" i="2"/>
  <c r="AD179" i="2"/>
  <c r="AF179" i="2"/>
  <c r="F12" i="5"/>
  <c r="J5" i="11"/>
  <c r="G2" i="5"/>
  <c r="AD7" i="2"/>
  <c r="AA8" i="2"/>
  <c r="AD15" i="2"/>
  <c r="AD33" i="2"/>
  <c r="AD40" i="2"/>
  <c r="H11" i="4" s="1"/>
  <c r="AF57" i="2"/>
  <c r="AF76" i="2"/>
  <c r="AF84" i="2"/>
  <c r="AF92" i="2"/>
  <c r="AF100" i="2"/>
  <c r="AF108" i="2"/>
  <c r="AF116" i="2"/>
  <c r="AF124" i="2"/>
  <c r="AF132" i="2"/>
  <c r="AF140" i="2"/>
  <c r="AF148" i="2"/>
  <c r="AD195" i="2"/>
  <c r="AF195" i="2"/>
  <c r="AF367" i="2"/>
  <c r="AD367" i="2"/>
  <c r="G3" i="4"/>
  <c r="F8" i="4"/>
  <c r="E8" i="4"/>
  <c r="E12" i="5"/>
  <c r="AD4" i="2"/>
  <c r="AA5" i="2"/>
  <c r="AF5" i="2" s="1"/>
  <c r="AD12" i="2"/>
  <c r="AF85" i="2"/>
  <c r="AF109" i="2"/>
  <c r="F4" i="4"/>
  <c r="E4" i="4"/>
  <c r="E6" i="5"/>
  <c r="E3" i="5"/>
  <c r="G9" i="4"/>
  <c r="AF22" i="2"/>
  <c r="AF28" i="2"/>
  <c r="AD28" i="2"/>
  <c r="H8" i="4" s="1"/>
  <c r="AF29" i="2"/>
  <c r="AF39" i="2"/>
  <c r="AF41" i="2"/>
  <c r="AF61" i="2"/>
  <c r="AF73" i="2"/>
  <c r="AD73" i="2"/>
  <c r="AF81" i="2"/>
  <c r="AD81" i="2"/>
  <c r="G5" i="11" s="1"/>
  <c r="AF89" i="2"/>
  <c r="AD89" i="2"/>
  <c r="AF97" i="2"/>
  <c r="AD97" i="2"/>
  <c r="AF105" i="2"/>
  <c r="AD105" i="2"/>
  <c r="AF113" i="2"/>
  <c r="AD113" i="2"/>
  <c r="AF121" i="2"/>
  <c r="AD121" i="2"/>
  <c r="AF129" i="2"/>
  <c r="AD129" i="2"/>
  <c r="AF137" i="2"/>
  <c r="AD137" i="2"/>
  <c r="AF145" i="2"/>
  <c r="AD145" i="2"/>
  <c r="AF151" i="2"/>
  <c r="AD151" i="2"/>
  <c r="AF165" i="2"/>
  <c r="AD165" i="2"/>
  <c r="AD211" i="2"/>
  <c r="AF211" i="2"/>
  <c r="AD259" i="2"/>
  <c r="AF259" i="2"/>
  <c r="AD324" i="2"/>
  <c r="AF324" i="2"/>
  <c r="A5" i="11"/>
  <c r="F13" i="5"/>
  <c r="AF265" i="2"/>
  <c r="AD265" i="2"/>
  <c r="G3" i="5"/>
  <c r="F17" i="3"/>
  <c r="C16" i="3"/>
  <c r="D16" i="3" s="1"/>
  <c r="E14" i="3"/>
  <c r="B13" i="3"/>
  <c r="F9" i="3"/>
  <c r="C8" i="3"/>
  <c r="D8" i="3" s="1"/>
  <c r="E6" i="3"/>
  <c r="B5" i="3"/>
  <c r="B19" i="3"/>
  <c r="F15" i="3"/>
  <c r="C14" i="3"/>
  <c r="D14" i="3" s="1"/>
  <c r="E12" i="3"/>
  <c r="B11" i="3"/>
  <c r="D11" i="3" s="1"/>
  <c r="F7" i="3"/>
  <c r="C6" i="3"/>
  <c r="E4" i="3"/>
  <c r="B3" i="3"/>
  <c r="F18" i="3"/>
  <c r="C17" i="3"/>
  <c r="E15" i="3"/>
  <c r="B14" i="3"/>
  <c r="F10" i="3"/>
  <c r="C9" i="3"/>
  <c r="E7" i="3"/>
  <c r="B6" i="3"/>
  <c r="F2" i="3"/>
  <c r="F19" i="3"/>
  <c r="C18" i="3"/>
  <c r="E16" i="3"/>
  <c r="B15" i="3"/>
  <c r="F11" i="3"/>
  <c r="C10" i="3"/>
  <c r="E8" i="3"/>
  <c r="B7" i="3"/>
  <c r="C2" i="3"/>
  <c r="E19" i="3"/>
  <c r="B18" i="3"/>
  <c r="F14" i="3"/>
  <c r="C13" i="3"/>
  <c r="D13" i="3" s="1"/>
  <c r="E11" i="3"/>
  <c r="B10" i="3"/>
  <c r="F6" i="3"/>
  <c r="C5" i="3"/>
  <c r="D5" i="3" s="1"/>
  <c r="E3" i="3"/>
  <c r="B2" i="3"/>
  <c r="C19" i="3"/>
  <c r="D19" i="3" s="1"/>
  <c r="C15" i="3"/>
  <c r="E10" i="3"/>
  <c r="E18" i="3"/>
  <c r="F5" i="3"/>
  <c r="F13" i="3"/>
  <c r="E9" i="3"/>
  <c r="E5" i="3"/>
  <c r="E17" i="3"/>
  <c r="E13" i="3"/>
  <c r="B9" i="3"/>
  <c r="F4" i="3"/>
  <c r="F16" i="3"/>
  <c r="C12" i="3"/>
  <c r="D12" i="3" s="1"/>
  <c r="B8" i="3"/>
  <c r="B4" i="3"/>
  <c r="B16" i="3"/>
  <c r="B12" i="3"/>
  <c r="C3" i="3"/>
  <c r="D3" i="3" s="1"/>
  <c r="E2" i="3"/>
  <c r="B17" i="3"/>
  <c r="F12" i="3"/>
  <c r="F8" i="3"/>
  <c r="C7" i="3"/>
  <c r="C4" i="3"/>
  <c r="D4" i="3" s="1"/>
  <c r="F6" i="4"/>
  <c r="E6" i="4"/>
  <c r="E5" i="5"/>
  <c r="F6" i="5"/>
  <c r="F7" i="4"/>
  <c r="E7" i="4"/>
  <c r="G10" i="5"/>
  <c r="F3" i="5"/>
  <c r="F11" i="5"/>
  <c r="AF49" i="2"/>
  <c r="AF60" i="2"/>
  <c r="AD60" i="2"/>
  <c r="AD153" i="2"/>
  <c r="AF153" i="2"/>
  <c r="AF181" i="2"/>
  <c r="AD181" i="2"/>
  <c r="AA25" i="2"/>
  <c r="F3" i="3" s="1"/>
  <c r="AF27" i="2"/>
  <c r="AF36" i="2"/>
  <c r="AD36" i="2"/>
  <c r="AF37" i="2"/>
  <c r="F16" i="4"/>
  <c r="E16" i="4"/>
  <c r="AD49" i="2"/>
  <c r="AF72" i="2"/>
  <c r="AF80" i="2"/>
  <c r="AF88" i="2"/>
  <c r="AF96" i="2"/>
  <c r="AF104" i="2"/>
  <c r="AF112" i="2"/>
  <c r="AF120" i="2"/>
  <c r="AF128" i="2"/>
  <c r="AF136" i="2"/>
  <c r="AF144" i="2"/>
  <c r="AF197" i="2"/>
  <c r="AD197" i="2"/>
  <c r="AF237" i="2"/>
  <c r="AD237" i="2"/>
  <c r="AF282" i="2"/>
  <c r="AD282" i="2"/>
  <c r="AF359" i="2"/>
  <c r="AD359" i="2"/>
  <c r="AF52" i="2"/>
  <c r="AD52" i="2"/>
  <c r="AF229" i="2"/>
  <c r="AD229" i="2"/>
  <c r="F5" i="5"/>
  <c r="F10" i="4"/>
  <c r="E2" i="5"/>
  <c r="E10" i="4"/>
  <c r="F3" i="4"/>
  <c r="E3" i="4"/>
  <c r="F13" i="4"/>
  <c r="E13" i="4"/>
  <c r="M6" i="1"/>
  <c r="F5" i="4"/>
  <c r="E5" i="4"/>
  <c r="E13" i="5"/>
  <c r="AA4" i="2"/>
  <c r="G6" i="4" s="1"/>
  <c r="E7" i="5"/>
  <c r="F14" i="4"/>
  <c r="E14" i="4"/>
  <c r="F15" i="4"/>
  <c r="E15" i="4"/>
  <c r="G13" i="4"/>
  <c r="AF44" i="2"/>
  <c r="AD44" i="2"/>
  <c r="H14" i="4" s="1"/>
  <c r="AF213" i="2"/>
  <c r="AD213" i="2"/>
  <c r="AD334" i="2"/>
  <c r="AF334" i="2"/>
  <c r="AD358" i="2"/>
  <c r="AF358" i="2"/>
  <c r="AF257" i="2"/>
  <c r="AD257" i="2"/>
  <c r="AD312" i="2"/>
  <c r="AF312" i="2"/>
  <c r="AD366" i="2"/>
  <c r="AF366" i="2"/>
  <c r="F4" i="5"/>
  <c r="F11" i="4"/>
  <c r="E11" i="4"/>
  <c r="AD159" i="2"/>
  <c r="AD175" i="2"/>
  <c r="AD191" i="2"/>
  <c r="AD207" i="2"/>
  <c r="AD223" i="2"/>
  <c r="AF231" i="2"/>
  <c r="AD231" i="2"/>
  <c r="AF249" i="2"/>
  <c r="AD249" i="2"/>
  <c r="AD267" i="2"/>
  <c r="AF267" i="2"/>
  <c r="AF302" i="2"/>
  <c r="AD302" i="2"/>
  <c r="AF335" i="2"/>
  <c r="AD335" i="2"/>
  <c r="H12" i="4" s="1"/>
  <c r="AD155" i="2"/>
  <c r="AF155" i="2"/>
  <c r="AD171" i="2"/>
  <c r="AF171" i="2"/>
  <c r="AD187" i="2"/>
  <c r="AF187" i="2"/>
  <c r="AD203" i="2"/>
  <c r="AF203" i="2"/>
  <c r="AD219" i="2"/>
  <c r="AF219" i="2"/>
  <c r="AF225" i="2"/>
  <c r="AD225" i="2"/>
  <c r="AF233" i="2"/>
  <c r="AD233" i="2"/>
  <c r="AD251" i="2"/>
  <c r="AF251" i="2"/>
  <c r="AF294" i="2"/>
  <c r="AD294" i="2"/>
  <c r="AF407" i="2"/>
  <c r="AD407" i="2"/>
  <c r="AD76" i="2"/>
  <c r="H2" i="4" s="1"/>
  <c r="AD84" i="2"/>
  <c r="H5" i="4" s="1"/>
  <c r="AD92" i="2"/>
  <c r="H9" i="4" s="1"/>
  <c r="AD100" i="2"/>
  <c r="AD108" i="2"/>
  <c r="AD116" i="2"/>
  <c r="AD124" i="2"/>
  <c r="AD132" i="2"/>
  <c r="AD140" i="2"/>
  <c r="AD148" i="2"/>
  <c r="AF167" i="2"/>
  <c r="AF183" i="2"/>
  <c r="AF199" i="2"/>
  <c r="AF215" i="2"/>
  <c r="AD243" i="2"/>
  <c r="AF243" i="2"/>
  <c r="AF261" i="2"/>
  <c r="AD261" i="2"/>
  <c r="AF269" i="2"/>
  <c r="AD269" i="2"/>
  <c r="AF298" i="2"/>
  <c r="AD298" i="2"/>
  <c r="AD167" i="2"/>
  <c r="AD183" i="2"/>
  <c r="AD199" i="2"/>
  <c r="H16" i="4" s="1"/>
  <c r="AD215" i="2"/>
  <c r="AD227" i="2"/>
  <c r="AF227" i="2"/>
  <c r="AD235" i="2"/>
  <c r="AF235" i="2"/>
  <c r="AF253" i="2"/>
  <c r="AD253" i="2"/>
  <c r="AF263" i="2"/>
  <c r="AF271" i="2"/>
  <c r="AD418" i="2"/>
  <c r="AF418" i="2"/>
  <c r="E11" i="5"/>
  <c r="AF149" i="2"/>
  <c r="AF157" i="2"/>
  <c r="AD157" i="2"/>
  <c r="AF161" i="2"/>
  <c r="AF173" i="2"/>
  <c r="AD173" i="2"/>
  <c r="AF177" i="2"/>
  <c r="AF189" i="2"/>
  <c r="AD189" i="2"/>
  <c r="AF193" i="2"/>
  <c r="AF205" i="2"/>
  <c r="AD205" i="2"/>
  <c r="AF209" i="2"/>
  <c r="AF221" i="2"/>
  <c r="AD221" i="2"/>
  <c r="AF245" i="2"/>
  <c r="AD245" i="2"/>
  <c r="AF255" i="2"/>
  <c r="AF286" i="2"/>
  <c r="AD286" i="2"/>
  <c r="AD331" i="2"/>
  <c r="AD343" i="2"/>
  <c r="AF354" i="2"/>
  <c r="AD375" i="2"/>
  <c r="AF274" i="2"/>
  <c r="AF290" i="2"/>
  <c r="AF314" i="2"/>
  <c r="AF330" i="2"/>
  <c r="AF342" i="2"/>
  <c r="AF374" i="2"/>
  <c r="AF396" i="2"/>
  <c r="AF415" i="2"/>
  <c r="AD415" i="2"/>
  <c r="AD239" i="2"/>
  <c r="AD247" i="2"/>
  <c r="AD255" i="2"/>
  <c r="AD263" i="2"/>
  <c r="AF310" i="2"/>
  <c r="AD414" i="2"/>
  <c r="AF414" i="2"/>
  <c r="G6" i="5"/>
  <c r="AF297" i="2"/>
  <c r="AF315" i="2"/>
  <c r="AF317" i="2"/>
  <c r="AF338" i="2"/>
  <c r="AF370" i="2"/>
  <c r="AD406" i="2"/>
  <c r="H15" i="4" s="1"/>
  <c r="AF406" i="2"/>
  <c r="AD419" i="2"/>
  <c r="AF419" i="2"/>
  <c r="AF346" i="2"/>
  <c r="AF392" i="2"/>
  <c r="AD392" i="2"/>
  <c r="G4" i="5"/>
  <c r="AF325" i="2"/>
  <c r="G13" i="5"/>
  <c r="AF328" i="2"/>
  <c r="AF332" i="2"/>
  <c r="AF336" i="2"/>
  <c r="AF340" i="2"/>
  <c r="AF344" i="2"/>
  <c r="AF348" i="2"/>
  <c r="AF352" i="2"/>
  <c r="AF356" i="2"/>
  <c r="AF360" i="2"/>
  <c r="AF364" i="2"/>
  <c r="AF368" i="2"/>
  <c r="AF372" i="2"/>
  <c r="AF376" i="2"/>
  <c r="AF380" i="2"/>
  <c r="AF384" i="2"/>
  <c r="G7" i="5"/>
  <c r="G11" i="5"/>
  <c r="AF403" i="2"/>
  <c r="AD411" i="2"/>
  <c r="AF320" i="2"/>
  <c r="AF395" i="2"/>
  <c r="AD403" i="2"/>
  <c r="AF410" i="2"/>
  <c r="AF412" i="2"/>
  <c r="AF416" i="2"/>
  <c r="G5" i="5"/>
  <c r="G12" i="5"/>
  <c r="AF404" i="2"/>
  <c r="AF408" i="2"/>
  <c r="G9" i="5"/>
  <c r="I15" i="4" l="1"/>
  <c r="J15" i="4" s="1"/>
  <c r="D15" i="3"/>
  <c r="D10" i="3"/>
  <c r="H13" i="4"/>
  <c r="I2" i="4"/>
  <c r="J2" i="4" s="1"/>
  <c r="A10" i="1"/>
  <c r="I11" i="4"/>
  <c r="J11" i="4" s="1"/>
  <c r="I5" i="4"/>
  <c r="J5" i="4" s="1"/>
  <c r="D9" i="3"/>
  <c r="H7" i="4"/>
  <c r="H3" i="4"/>
  <c r="I3" i="4" s="1"/>
  <c r="J3" i="4" s="1"/>
  <c r="D6" i="3"/>
  <c r="I13" i="4"/>
  <c r="J13" i="4" s="1"/>
  <c r="G2" i="4"/>
  <c r="AF8" i="2"/>
  <c r="AF4" i="2"/>
  <c r="AF25" i="2"/>
  <c r="I4" i="4"/>
  <c r="J4" i="4" s="1"/>
  <c r="H6" i="4"/>
  <c r="I6" i="4" s="1"/>
  <c r="J6" i="4" s="1"/>
  <c r="H10" i="4"/>
  <c r="I9" i="4"/>
  <c r="J9" i="4" s="1"/>
  <c r="E10" i="1"/>
  <c r="D5" i="11"/>
  <c r="D7" i="3"/>
  <c r="I7" i="4"/>
  <c r="J7" i="4" s="1"/>
  <c r="D2" i="3"/>
  <c r="D18" i="3"/>
  <c r="G10" i="4"/>
  <c r="I10" i="4" s="1"/>
  <c r="J10" i="4" s="1"/>
  <c r="G8" i="4"/>
  <c r="I8" i="4" s="1"/>
  <c r="J8" i="4" s="1"/>
  <c r="G12" i="4"/>
  <c r="AF13" i="2"/>
  <c r="I12" i="4"/>
  <c r="J12" i="4" s="1"/>
  <c r="I16" i="4"/>
  <c r="J16" i="4" s="1"/>
  <c r="D17" i="3"/>
  <c r="G14" i="4"/>
  <c r="I14" i="4" s="1"/>
  <c r="J14" i="4" s="1"/>
  <c r="AF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tc={70D41178-0779-EED6-AED7-33965AC3D544}</author>
  </authors>
  <commentList>
    <comment ref="M6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On-time delivery excludes orders that are still open because they do not yet have an actual delivery date.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tc={7021AE26-B915-52D7-D1B2-76FC2374E660}</author>
  </authors>
  <commentList>
    <comment ref="B7" authorId="0" shapeId="0" xr:uid="{00000000-0006-0000-09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documented as-of date drives open-order lead time, delay days, collection days, and overdue classification.</t>
        </r>
      </text>
    </comment>
    <comment ref="B8" authorId="0" shapeId="0" xr:uid="{00000000-0006-0000-09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documented as-of date drives open-order lead time, delay days, collection days, and overdue classification.</t>
        </r>
      </text>
    </comment>
  </commentList>
</comments>
</file>

<file path=xl/sharedStrings.xml><?xml version="1.0" encoding="utf-8"?>
<sst xmlns="http://schemas.openxmlformats.org/spreadsheetml/2006/main" count="5405" uniqueCount="945">
  <si>
    <t>ORDER-TO-DELIVERY OPERATIONS CONTROL TOWER</t>
  </si>
  <si>
    <t>TOTAL ORDER VALUE</t>
  </si>
  <si>
    <t>GROSS PROFIT</t>
  </si>
  <si>
    <t>GROSS MARGIN</t>
  </si>
  <si>
    <t>ON-TIME DELIVERY</t>
  </si>
  <si>
    <t>DELAYED ORDER VALUE</t>
  </si>
  <si>
    <t>OUTSTANDING RECEIVABLES</t>
  </si>
  <si>
    <t>AVERAGE LEAD TIME</t>
  </si>
  <si>
    <t>AVERAGE COLLECTION</t>
  </si>
  <si>
    <t>MANAGEMENT FOCUS</t>
  </si>
  <si>
    <t>PORTFOLIO STORY</t>
  </si>
  <si>
    <t>Order_ID</t>
  </si>
  <si>
    <t>Project_ID</t>
  </si>
  <si>
    <t>Project</t>
  </si>
  <si>
    <t>Project_Segment</t>
  </si>
  <si>
    <t>Supplier_ID</t>
  </si>
  <si>
    <t>Supplier</t>
  </si>
  <si>
    <t>Supplier_Country</t>
  </si>
  <si>
    <t>Category_ID</t>
  </si>
  <si>
    <t>Product_Category</t>
  </si>
  <si>
    <t>Quote_Date</t>
  </si>
  <si>
    <t>Approval_Date</t>
  </si>
  <si>
    <t>PO_Date</t>
  </si>
  <si>
    <t>Promised_Delivery</t>
  </si>
  <si>
    <t>Actual_Delivery</t>
  </si>
  <si>
    <t>Order_Value_USD</t>
  </si>
  <si>
    <t>Cost_USD</t>
  </si>
  <si>
    <t>Invoice_Date</t>
  </si>
  <si>
    <t>Payment_Date</t>
  </si>
  <si>
    <t>Payment_Terms_Days</t>
  </si>
  <si>
    <t>Primary_Blocker</t>
  </si>
  <si>
    <t>Manager_Action</t>
  </si>
  <si>
    <t>Gross_Profit_USD</t>
  </si>
  <si>
    <t>Gross_Margin</t>
  </si>
  <si>
    <t>Lead_Time_Days</t>
  </si>
  <si>
    <t>Delivery_Status</t>
  </si>
  <si>
    <t>Delay_Days</t>
  </si>
  <si>
    <t>Delayed_Value_USD</t>
  </si>
  <si>
    <t>Collection_Days</t>
  </si>
  <si>
    <t>Payment_Status</t>
  </si>
  <si>
    <t>Outstanding_USD</t>
  </si>
  <si>
    <t>PO_Month</t>
  </si>
  <si>
    <t>ORD-0311</t>
  </si>
  <si>
    <t>PRJ-004</t>
  </si>
  <si>
    <t>District Retail</t>
  </si>
  <si>
    <t>Residential</t>
  </si>
  <si>
    <t>SUP-12</t>
  </si>
  <si>
    <t>Atlas Outdoor</t>
  </si>
  <si>
    <t>Spain</t>
  </si>
  <si>
    <t>CAT-05</t>
  </si>
  <si>
    <t>Architectural Fixtures</t>
  </si>
  <si>
    <t>Shipping / customs</t>
  </si>
  <si>
    <t>Review freight milestone and customs documents</t>
  </si>
  <si>
    <t>ORD-0099</t>
  </si>
  <si>
    <t>PRJ-007</t>
  </si>
  <si>
    <t>Garden Villas</t>
  </si>
  <si>
    <t>Commercial</t>
  </si>
  <si>
    <t>SUP-11</t>
  </si>
  <si>
    <t>Orient Emergency Systems</t>
  </si>
  <si>
    <t>Malaysia</t>
  </si>
  <si>
    <t>CAT-06</t>
  </si>
  <si>
    <t>Electrical Accessories</t>
  </si>
  <si>
    <t>None</t>
  </si>
  <si>
    <t>Monitor to plan</t>
  </si>
  <si>
    <t>ORD-0231</t>
  </si>
  <si>
    <t>PRJ-005</t>
  </si>
  <si>
    <t>Elm Hospital</t>
  </si>
  <si>
    <t>Public Sector</t>
  </si>
  <si>
    <t>SUP-04</t>
  </si>
  <si>
    <t>Anatolia Lighting</t>
  </si>
  <si>
    <t>Turkey</t>
  </si>
  <si>
    <t>ORD-0201</t>
  </si>
  <si>
    <t>SUP-07</t>
  </si>
  <si>
    <t>Nordic Beam</t>
  </si>
  <si>
    <t>Germany</t>
  </si>
  <si>
    <t>CAT-04</t>
  </si>
  <si>
    <t>Emergency Lighting</t>
  </si>
  <si>
    <t>ORD-0286</t>
  </si>
  <si>
    <t>CAT-03</t>
  </si>
  <si>
    <t>Lighting Controls</t>
  </si>
  <si>
    <t>ORD-0047</t>
  </si>
  <si>
    <t>PRJ-009</t>
  </si>
  <si>
    <t>Iris Resort</t>
  </si>
  <si>
    <t>SUP-01</t>
  </si>
  <si>
    <t>Cedar Components</t>
  </si>
  <si>
    <t>Lebanon</t>
  </si>
  <si>
    <t>CAT-02</t>
  </si>
  <si>
    <t>Outdoor Lighting</t>
  </si>
  <si>
    <t>ORD-0229</t>
  </si>
  <si>
    <t>PRJ-001</t>
  </si>
  <si>
    <t>Atlas Hotel</t>
  </si>
  <si>
    <t>Hospitality</t>
  </si>
  <si>
    <t>SUP-08</t>
  </si>
  <si>
    <t>Gulf Smart Controls</t>
  </si>
  <si>
    <t>UAE</t>
  </si>
  <si>
    <t>ORD-0250</t>
  </si>
  <si>
    <t>PRJ-003</t>
  </si>
  <si>
    <t>Cedar Residence</t>
  </si>
  <si>
    <t>Retail</t>
  </si>
  <si>
    <t>SUP-05</t>
  </si>
  <si>
    <t>Aegean Systems</t>
  </si>
  <si>
    <t>Greece</t>
  </si>
  <si>
    <t>ORD-0017</t>
  </si>
  <si>
    <t>PRJ-013</t>
  </si>
  <si>
    <t>Meridian Campus</t>
  </si>
  <si>
    <t>SUP-06</t>
  </si>
  <si>
    <t>Alpine Illumination</t>
  </si>
  <si>
    <t>Italy</t>
  </si>
  <si>
    <t>ORD-0249</t>
  </si>
  <si>
    <t>ORD-0127</t>
  </si>
  <si>
    <t>PRJ-006</t>
  </si>
  <si>
    <t>Forum Center</t>
  </si>
  <si>
    <t>ORD-0396</t>
  </si>
  <si>
    <t>PRJ-011</t>
  </si>
  <si>
    <t>Keystone Residence</t>
  </si>
  <si>
    <t>SUP-09</t>
  </si>
  <si>
    <t>Pearl LED Works</t>
  </si>
  <si>
    <t>China</t>
  </si>
  <si>
    <t>Payment blocker</t>
  </si>
  <si>
    <t>Coordinate payment release with finance</t>
  </si>
  <si>
    <t>ORD-0412</t>
  </si>
  <si>
    <t>Supplier lead time</t>
  </si>
  <si>
    <t>Escalate supplier and confirm recovery date</t>
  </si>
  <si>
    <t>ORD-0321</t>
  </si>
  <si>
    <t>PRJ-002</t>
  </si>
  <si>
    <t>Beacon Offices</t>
  </si>
  <si>
    <t>ORD-0341</t>
  </si>
  <si>
    <t>ORD-0119</t>
  </si>
  <si>
    <t>SUP-02</t>
  </si>
  <si>
    <t>Levant Controls</t>
  </si>
  <si>
    <t>Client approval</t>
  </si>
  <si>
    <t>Confirm decision owner and approval deadline</t>
  </si>
  <si>
    <t>ORD-0398</t>
  </si>
  <si>
    <t>PRJ-014</t>
  </si>
  <si>
    <t>Northgate Complex</t>
  </si>
  <si>
    <t>Documentation</t>
  </si>
  <si>
    <t>Complete missing document and revalidate order</t>
  </si>
  <si>
    <t>ORD-0392</t>
  </si>
  <si>
    <t>PRJ-008</t>
  </si>
  <si>
    <t>Harbor Offices</t>
  </si>
  <si>
    <t>ORD-0292</t>
  </si>
  <si>
    <t>ORD-0044</t>
  </si>
  <si>
    <t>PRJ-012</t>
  </si>
  <si>
    <t>Lighthouse Hotel</t>
  </si>
  <si>
    <t>ORD-0066</t>
  </si>
  <si>
    <t>ORD-0116</t>
  </si>
  <si>
    <t>SUP-03</t>
  </si>
  <si>
    <t>Phoenicia Electrical</t>
  </si>
  <si>
    <t>ORD-0093</t>
  </si>
  <si>
    <t>ORD-0399</t>
  </si>
  <si>
    <t>SUP-10</t>
  </si>
  <si>
    <t>Pacific Fixtures</t>
  </si>
  <si>
    <t>ORD-0293</t>
  </si>
  <si>
    <t>ORD-0406</t>
  </si>
  <si>
    <t>ORD-0159</t>
  </si>
  <si>
    <t>ORD-0074</t>
  </si>
  <si>
    <t>ORD-0320</t>
  </si>
  <si>
    <t>ORD-0235</t>
  </si>
  <si>
    <t>ORD-0161</t>
  </si>
  <si>
    <t>ORD-0213</t>
  </si>
  <si>
    <t>ORD-0004</t>
  </si>
  <si>
    <t>PRJ-010</t>
  </si>
  <si>
    <t>Juniper Mall</t>
  </si>
  <si>
    <t>ORD-0043</t>
  </si>
  <si>
    <t>ORD-0326</t>
  </si>
  <si>
    <t>ORD-0062</t>
  </si>
  <si>
    <t>ORD-0196</t>
  </si>
  <si>
    <t>ORD-0188</t>
  </si>
  <si>
    <t>PRJ-015</t>
  </si>
  <si>
    <t>Olive Gardens</t>
  </si>
  <si>
    <t>ORD-0211</t>
  </si>
  <si>
    <t>ORD-0329</t>
  </si>
  <si>
    <t>ORD-0200</t>
  </si>
  <si>
    <t>ORD-0204</t>
  </si>
  <si>
    <t>ORD-0280</t>
  </si>
  <si>
    <t>ORD-0173</t>
  </si>
  <si>
    <t>ORD-0040</t>
  </si>
  <si>
    <t>ORD-0190</t>
  </si>
  <si>
    <t>ORD-0375</t>
  </si>
  <si>
    <t>ORD-0401</t>
  </si>
  <si>
    <t>ORD-0125</t>
  </si>
  <si>
    <t>ORD-0364</t>
  </si>
  <si>
    <t>ORD-0420</t>
  </si>
  <si>
    <t>ORD-0416</t>
  </si>
  <si>
    <t>ORD-0371</t>
  </si>
  <si>
    <t>ORD-0152</t>
  </si>
  <si>
    <t>ORD-0138</t>
  </si>
  <si>
    <t>ORD-0080</t>
  </si>
  <si>
    <t>ORD-0247</t>
  </si>
  <si>
    <t>CAT-01</t>
  </si>
  <si>
    <t>Indoor Lighting</t>
  </si>
  <si>
    <t>ORD-0246</t>
  </si>
  <si>
    <t>ORD-0236</t>
  </si>
  <si>
    <t>ORD-0373</t>
  </si>
  <si>
    <t>ORD-0199</t>
  </si>
  <si>
    <t>ORD-0234</t>
  </si>
  <si>
    <t>ORD-0306</t>
  </si>
  <si>
    <t>ORD-0056</t>
  </si>
  <si>
    <t>ORD-0185</t>
  </si>
  <si>
    <t>ORD-0176</t>
  </si>
  <si>
    <t>ORD-0356</t>
  </si>
  <si>
    <t>ORD-0380</t>
  </si>
  <si>
    <t>ORD-0118</t>
  </si>
  <si>
    <t>ORD-0265</t>
  </si>
  <si>
    <t>ORD-0048</t>
  </si>
  <si>
    <t>ORD-0258</t>
  </si>
  <si>
    <t>ORD-0133</t>
  </si>
  <si>
    <t>ORD-0183</t>
  </si>
  <si>
    <t>ORD-0034</t>
  </si>
  <si>
    <t>ORD-0112</t>
  </si>
  <si>
    <t>ORD-0298</t>
  </si>
  <si>
    <t>ORD-0372</t>
  </si>
  <si>
    <t>ORD-0408</t>
  </si>
  <si>
    <t>ORD-0179</t>
  </si>
  <si>
    <t>ORD-0151</t>
  </si>
  <si>
    <t>ORD-0089</t>
  </si>
  <si>
    <t>ORD-0092</t>
  </si>
  <si>
    <t>ORD-0052</t>
  </si>
  <si>
    <t>ORD-0175</t>
  </si>
  <si>
    <t>ORD-0140</t>
  </si>
  <si>
    <t>ORD-0005</t>
  </si>
  <si>
    <t>ORD-0325</t>
  </si>
  <si>
    <t>ORD-0269</t>
  </si>
  <si>
    <t>ORD-0091</t>
  </si>
  <si>
    <t>ORD-0067</t>
  </si>
  <si>
    <t>ORD-0158</t>
  </si>
  <si>
    <t>ORD-0344</t>
  </si>
  <si>
    <t>ORD-0313</t>
  </si>
  <si>
    <t>ORD-0365</t>
  </si>
  <si>
    <t>ORD-0226</t>
  </si>
  <si>
    <t>ORD-0290</t>
  </si>
  <si>
    <t>ORD-0039</t>
  </si>
  <si>
    <t>ORD-0013</t>
  </si>
  <si>
    <t>ORD-0064</t>
  </si>
  <si>
    <t>ORD-0390</t>
  </si>
  <si>
    <t>ORD-0012</t>
  </si>
  <si>
    <t>ORD-0347</t>
  </si>
  <si>
    <t>ORD-0065</t>
  </si>
  <si>
    <t>ORD-0394</t>
  </si>
  <si>
    <t>ORD-0122</t>
  </si>
  <si>
    <t>ORD-0345</t>
  </si>
  <si>
    <t>ORD-0209</t>
  </si>
  <si>
    <t>ORD-0098</t>
  </si>
  <si>
    <t>ORD-0359</t>
  </si>
  <si>
    <t>ORD-0180</t>
  </si>
  <si>
    <t>ORD-0336</t>
  </si>
  <si>
    <t>ORD-0037</t>
  </si>
  <si>
    <t>ORD-0282</t>
  </si>
  <si>
    <t>ORD-0248</t>
  </si>
  <si>
    <t>ORD-0393</t>
  </si>
  <si>
    <t>ORD-0036</t>
  </si>
  <si>
    <t>ORD-0397</t>
  </si>
  <si>
    <t>ORD-0351</t>
  </si>
  <si>
    <t>ORD-0024</t>
  </si>
  <si>
    <t>ORD-0297</t>
  </si>
  <si>
    <t>ORD-0227</t>
  </si>
  <si>
    <t>ORD-0042</t>
  </si>
  <si>
    <t>ORD-0181</t>
  </si>
  <si>
    <t>ORD-0304</t>
  </si>
  <si>
    <t>ORD-0105</t>
  </si>
  <si>
    <t>ORD-0177</t>
  </si>
  <si>
    <t>ORD-0225</t>
  </si>
  <si>
    <t>ORD-0294</t>
  </si>
  <si>
    <t>ORD-0413</t>
  </si>
  <si>
    <t>ORD-0009</t>
  </si>
  <si>
    <t>ORD-0245</t>
  </si>
  <si>
    <t>ORD-0189</t>
  </si>
  <si>
    <t>ORD-0405</t>
  </si>
  <si>
    <t>ORD-0337</t>
  </si>
  <si>
    <t>ORD-0166</t>
  </si>
  <si>
    <t>ORD-0046</t>
  </si>
  <si>
    <t>ORD-0143</t>
  </si>
  <si>
    <t>ORD-0002</t>
  </si>
  <si>
    <t>ORD-0203</t>
  </si>
  <si>
    <t>ORD-0193</t>
  </si>
  <si>
    <t>ORD-0102</t>
  </si>
  <si>
    <t>ORD-0240</t>
  </si>
  <si>
    <t>ORD-0020</t>
  </si>
  <si>
    <t>ORD-0357</t>
  </si>
  <si>
    <t>ORD-0384</t>
  </si>
  <si>
    <t>ORD-0134</t>
  </si>
  <si>
    <t>ORD-0117</t>
  </si>
  <si>
    <t>ORD-0088</t>
  </si>
  <si>
    <t>ORD-0281</t>
  </si>
  <si>
    <t>ORD-0121</t>
  </si>
  <si>
    <t>ORD-0083</t>
  </si>
  <si>
    <t>ORD-0146</t>
  </si>
  <si>
    <t>ORD-0355</t>
  </si>
  <si>
    <t>ORD-0001</t>
  </si>
  <si>
    <t>ORD-0123</t>
  </si>
  <si>
    <t>ORD-0129</t>
  </si>
  <si>
    <t>ORD-0053</t>
  </si>
  <si>
    <t>ORD-0331</t>
  </si>
  <si>
    <t>ORD-0379</t>
  </si>
  <si>
    <t>ORD-0078</t>
  </si>
  <si>
    <t>ORD-0058</t>
  </si>
  <si>
    <t>ORD-0208</t>
  </si>
  <si>
    <t>ORD-0305</t>
  </si>
  <si>
    <t>ORD-0287</t>
  </si>
  <si>
    <t>ORD-0071</t>
  </si>
  <si>
    <t>ORD-0069</t>
  </si>
  <si>
    <t>ORD-0312</t>
  </si>
  <si>
    <t>ORD-0271</t>
  </si>
  <si>
    <t>ORD-0342</t>
  </si>
  <si>
    <t>ORD-0090</t>
  </si>
  <si>
    <t>ORD-0148</t>
  </si>
  <si>
    <t>ORD-0097</t>
  </si>
  <si>
    <t>ORD-0338</t>
  </si>
  <si>
    <t>ORD-0206</t>
  </si>
  <si>
    <t>ORD-0319</t>
  </si>
  <si>
    <t>ORD-0400</t>
  </si>
  <si>
    <t>ORD-0407</t>
  </si>
  <si>
    <t>ORD-0008</t>
  </si>
  <si>
    <t>ORD-0025</t>
  </si>
  <si>
    <t>ORD-0168</t>
  </si>
  <si>
    <t>ORD-0057</t>
  </si>
  <si>
    <t>ORD-0343</t>
  </si>
  <si>
    <t>ORD-0383</t>
  </si>
  <si>
    <t>ORD-0218</t>
  </si>
  <si>
    <t>ORD-0307</t>
  </si>
  <si>
    <t>ORD-0381</t>
  </si>
  <si>
    <t>ORD-0073</t>
  </si>
  <si>
    <t>ORD-0095</t>
  </si>
  <si>
    <t>ORD-0316</t>
  </si>
  <si>
    <t>ORD-0268</t>
  </si>
  <si>
    <t>ORD-0155</t>
  </si>
  <si>
    <t>ORD-0035</t>
  </si>
  <si>
    <t>ORD-0386</t>
  </si>
  <si>
    <t>ORD-0094</t>
  </si>
  <si>
    <t>ORD-0264</t>
  </si>
  <si>
    <t>ORD-0079</t>
  </si>
  <si>
    <t>ORD-0417</t>
  </si>
  <si>
    <t>ORD-0150</t>
  </si>
  <si>
    <t>ORD-0007</t>
  </si>
  <si>
    <t>ORD-0212</t>
  </si>
  <si>
    <t>ORD-0366</t>
  </si>
  <si>
    <t>ORD-0330</t>
  </si>
  <si>
    <t>ORD-0187</t>
  </si>
  <si>
    <t>ORD-0010</t>
  </si>
  <si>
    <t>ORD-0327</t>
  </si>
  <si>
    <t>ORD-0239</t>
  </si>
  <si>
    <t>ORD-0156</t>
  </si>
  <si>
    <t>ORD-0303</t>
  </si>
  <si>
    <t>ORD-0378</t>
  </si>
  <si>
    <t>ORD-0147</t>
  </si>
  <si>
    <t>ORD-0222</t>
  </si>
  <si>
    <t>ORD-0141</t>
  </si>
  <si>
    <t>ORD-0411</t>
  </si>
  <si>
    <t>ORD-0270</t>
  </si>
  <si>
    <t>ORD-0223</t>
  </si>
  <si>
    <t>ORD-0352</t>
  </si>
  <si>
    <t>ORD-0202</t>
  </si>
  <si>
    <t>ORD-0314</t>
  </si>
  <si>
    <t>ORD-0263</t>
  </si>
  <si>
    <t>ORD-0139</t>
  </si>
  <si>
    <t>ORD-0195</t>
  </si>
  <si>
    <t>ORD-0418</t>
  </si>
  <si>
    <t>ORD-0283</t>
  </si>
  <si>
    <t>ORD-0026</t>
  </si>
  <si>
    <t>ORD-0186</t>
  </si>
  <si>
    <t>ORD-0285</t>
  </si>
  <si>
    <t>ORD-0228</t>
  </si>
  <si>
    <t>ORD-0128</t>
  </si>
  <si>
    <t>ORD-0126</t>
  </si>
  <si>
    <t>ORD-0273</t>
  </si>
  <si>
    <t>ORD-0349</t>
  </si>
  <si>
    <t>ORD-0049</t>
  </si>
  <si>
    <t>ORD-0318</t>
  </si>
  <si>
    <t>ORD-0163</t>
  </si>
  <si>
    <t>ORD-0028</t>
  </si>
  <si>
    <t>ORD-0055</t>
  </si>
  <si>
    <t>ORD-0068</t>
  </si>
  <si>
    <t>ORD-0124</t>
  </si>
  <si>
    <t>ORD-0032</t>
  </si>
  <si>
    <t>ORD-0164</t>
  </si>
  <si>
    <t>ORD-0368</t>
  </si>
  <si>
    <t>ORD-0377</t>
  </si>
  <si>
    <t>ORD-0370</t>
  </si>
  <si>
    <t>ORD-0274</t>
  </si>
  <si>
    <t>ORD-0111</t>
  </si>
  <si>
    <t>ORD-0136</t>
  </si>
  <si>
    <t>ORD-0076</t>
  </si>
  <si>
    <t>ORD-0237</t>
  </si>
  <si>
    <t>ORD-0324</t>
  </si>
  <si>
    <t>ORD-0160</t>
  </si>
  <si>
    <t>ORD-0402</t>
  </si>
  <si>
    <t>ORD-0243</t>
  </si>
  <si>
    <t>ORD-0291</t>
  </si>
  <si>
    <t>ORD-0289</t>
  </si>
  <si>
    <t>ORD-0075</t>
  </si>
  <si>
    <t>ORD-0295</t>
  </si>
  <si>
    <t>ORD-0255</t>
  </si>
  <si>
    <t>ORD-0409</t>
  </si>
  <si>
    <t>ORD-0267</t>
  </si>
  <si>
    <t>ORD-0230</t>
  </si>
  <si>
    <t>ORD-0310</t>
  </si>
  <si>
    <t>ORD-0015</t>
  </si>
  <si>
    <t>ORD-0284</t>
  </si>
  <si>
    <t>ORD-0266</t>
  </si>
  <si>
    <t>ORD-0414</t>
  </si>
  <si>
    <t>ORD-0309</t>
  </si>
  <si>
    <t>ORD-0113</t>
  </si>
  <si>
    <t>ORD-0096</t>
  </si>
  <si>
    <t>ORD-0354</t>
  </si>
  <si>
    <t>ORD-0029</t>
  </si>
  <si>
    <t>ORD-0361</t>
  </si>
  <si>
    <t>ORD-0184</t>
  </si>
  <si>
    <t>ORD-0395</t>
  </si>
  <si>
    <t>ORD-0219</t>
  </si>
  <si>
    <t>ORD-0302</t>
  </si>
  <si>
    <t>ORD-0006</t>
  </si>
  <si>
    <t>ORD-0419</t>
  </si>
  <si>
    <t>ORD-0315</t>
  </si>
  <si>
    <t>ORD-0308</t>
  </si>
  <si>
    <t>ORD-0003</t>
  </si>
  <si>
    <t>ORD-0018</t>
  </si>
  <si>
    <t>ORD-0157</t>
  </si>
  <si>
    <t>ORD-0171</t>
  </si>
  <si>
    <t>ORD-0169</t>
  </si>
  <si>
    <t>ORD-0137</t>
  </si>
  <si>
    <t>ORD-0014</t>
  </si>
  <si>
    <t>ORD-0224</t>
  </si>
  <si>
    <t>ORD-0362</t>
  </si>
  <si>
    <t>ORD-0333</t>
  </si>
  <si>
    <t>ORD-0367</t>
  </si>
  <si>
    <t>ORD-0194</t>
  </si>
  <si>
    <t>ORD-0279</t>
  </si>
  <si>
    <t>ORD-0348</t>
  </si>
  <si>
    <t>ORD-0016</t>
  </si>
  <si>
    <t>ORD-0296</t>
  </si>
  <si>
    <t>ORD-0087</t>
  </si>
  <si>
    <t>ORD-0060</t>
  </si>
  <si>
    <t>ORD-0403</t>
  </si>
  <si>
    <t>ORD-0115</t>
  </si>
  <si>
    <t>ORD-0192</t>
  </si>
  <si>
    <t>ORD-0415</t>
  </si>
  <si>
    <t>ORD-0033</t>
  </si>
  <si>
    <t>ORD-0070</t>
  </si>
  <si>
    <t>ORD-0299</t>
  </si>
  <si>
    <t>ORD-0107</t>
  </si>
  <si>
    <t>ORD-0241</t>
  </si>
  <si>
    <t>ORD-0360</t>
  </si>
  <si>
    <t>ORD-0358</t>
  </si>
  <si>
    <t>ORD-0178</t>
  </si>
  <si>
    <t>ORD-0050</t>
  </si>
  <si>
    <t>ORD-0339</t>
  </si>
  <si>
    <t>ORD-0130</t>
  </si>
  <si>
    <t>ORD-0086</t>
  </si>
  <si>
    <t>ORD-0221</t>
  </si>
  <si>
    <t>ORD-0376</t>
  </si>
  <si>
    <t>ORD-0030</t>
  </si>
  <si>
    <t>ORD-0262</t>
  </si>
  <si>
    <t>ORD-0072</t>
  </si>
  <si>
    <t>ORD-0054</t>
  </si>
  <si>
    <t>ORD-0210</t>
  </si>
  <si>
    <t>ORD-0382</t>
  </si>
  <si>
    <t>ORD-0027</t>
  </si>
  <si>
    <t>ORD-0082</t>
  </si>
  <si>
    <t>ORD-0051</t>
  </si>
  <si>
    <t>ORD-0061</t>
  </si>
  <si>
    <t>ORD-0172</t>
  </si>
  <si>
    <t>ORD-0363</t>
  </si>
  <si>
    <t>ORD-0085</t>
  </si>
  <si>
    <t>ORD-0387</t>
  </si>
  <si>
    <t>ORD-0031</t>
  </si>
  <si>
    <t>ORD-0242</t>
  </si>
  <si>
    <t>ORD-0154</t>
  </si>
  <si>
    <t>ORD-0369</t>
  </si>
  <si>
    <t>ORD-0021</t>
  </si>
  <si>
    <t>ORD-0261</t>
  </si>
  <si>
    <t>ORD-0011</t>
  </si>
  <si>
    <t>ORD-0182</t>
  </si>
  <si>
    <t>ORD-0388</t>
  </si>
  <si>
    <t>ORD-0300</t>
  </si>
  <si>
    <t>ORD-0410</t>
  </si>
  <si>
    <t>ORD-0142</t>
  </si>
  <si>
    <t>ORD-0103</t>
  </si>
  <si>
    <t>ORD-0081</t>
  </si>
  <si>
    <t>ORD-0216</t>
  </si>
  <si>
    <t>ORD-0170</t>
  </si>
  <si>
    <t>ORD-0332</t>
  </si>
  <si>
    <t>ORD-0276</t>
  </si>
  <si>
    <t>ORD-0272</t>
  </si>
  <si>
    <t>ORD-0019</t>
  </si>
  <si>
    <t>ORD-0167</t>
  </si>
  <si>
    <t>ORD-0022</t>
  </si>
  <si>
    <t>ORD-0207</t>
  </si>
  <si>
    <t>ORD-0131</t>
  </si>
  <si>
    <t>ORD-0254</t>
  </si>
  <si>
    <t>ORD-0045</t>
  </si>
  <si>
    <t>ORD-0174</t>
  </si>
  <si>
    <t>ORD-0084</t>
  </si>
  <si>
    <t>ORD-0205</t>
  </si>
  <si>
    <t>ORD-0238</t>
  </si>
  <si>
    <t>ORD-0389</t>
  </si>
  <si>
    <t>ORD-0252</t>
  </si>
  <si>
    <t>ORD-0100</t>
  </si>
  <si>
    <t>ORD-0232</t>
  </si>
  <si>
    <t>ORD-0346</t>
  </si>
  <si>
    <t>ORD-0350</t>
  </si>
  <si>
    <t>ORD-0317</t>
  </si>
  <si>
    <t>ORD-0135</t>
  </si>
  <si>
    <t>ORD-0063</t>
  </si>
  <si>
    <t>ORD-0322</t>
  </si>
  <si>
    <t>ORD-0340</t>
  </si>
  <si>
    <t>ORD-0059</t>
  </si>
  <si>
    <t>ORD-0335</t>
  </si>
  <si>
    <t>ORD-0110</t>
  </si>
  <si>
    <t>ORD-0404</t>
  </si>
  <si>
    <t>ORD-0198</t>
  </si>
  <si>
    <t>ORD-0077</t>
  </si>
  <si>
    <t>ORD-0233</t>
  </si>
  <si>
    <t>ORD-0301</t>
  </si>
  <si>
    <t>ORD-0109</t>
  </si>
  <si>
    <t>ORD-0162</t>
  </si>
  <si>
    <t>ORD-0328</t>
  </si>
  <si>
    <t>ORD-0253</t>
  </si>
  <si>
    <t>ORD-0144</t>
  </si>
  <si>
    <t>ORD-0197</t>
  </si>
  <si>
    <t>ORD-0288</t>
  </si>
  <si>
    <t>ORD-0277</t>
  </si>
  <si>
    <t>ORD-0385</t>
  </si>
  <si>
    <t>ORD-0165</t>
  </si>
  <si>
    <t>ORD-0278</t>
  </si>
  <si>
    <t>ORD-0149</t>
  </si>
  <si>
    <t>ORD-0215</t>
  </si>
  <si>
    <t>ORD-0391</t>
  </si>
  <si>
    <t>ORD-0101</t>
  </si>
  <si>
    <t>ORD-0145</t>
  </si>
  <si>
    <t>ORD-0104</t>
  </si>
  <si>
    <t>ORD-0323</t>
  </si>
  <si>
    <t>ORD-0153</t>
  </si>
  <si>
    <t>ORD-0108</t>
  </si>
  <si>
    <t>ORD-0251</t>
  </si>
  <si>
    <t>ORD-0244</t>
  </si>
  <si>
    <t>ORD-0041</t>
  </si>
  <si>
    <t>ORD-0260</t>
  </si>
  <si>
    <t>ORD-0353</t>
  </si>
  <si>
    <t>ORD-0214</t>
  </si>
  <si>
    <t>ORD-0220</t>
  </si>
  <si>
    <t>ORD-0114</t>
  </si>
  <si>
    <t>ORD-0275</t>
  </si>
  <si>
    <t>ORD-0023</t>
  </si>
  <si>
    <t>ORD-0106</t>
  </si>
  <si>
    <t>ORD-0120</t>
  </si>
  <si>
    <t>ORD-0256</t>
  </si>
  <si>
    <t>ORD-0217</t>
  </si>
  <si>
    <t>ORD-0191</t>
  </si>
  <si>
    <t>ORD-0038</t>
  </si>
  <si>
    <t>ORD-0374</t>
  </si>
  <si>
    <t>ORD-0334</t>
  </si>
  <si>
    <t>ORD-0259</t>
  </si>
  <si>
    <t>ORD-0257</t>
  </si>
  <si>
    <t>ORD-0132</t>
  </si>
  <si>
    <t>PO Month</t>
  </si>
  <si>
    <t>Order Value</t>
  </si>
  <si>
    <t>Gross Profit</t>
  </si>
  <si>
    <t>Gross Margin</t>
  </si>
  <si>
    <t>On-Time Delivery</t>
  </si>
  <si>
    <t>Delayed Value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</si>
  <si>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</si>
  <si>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</si>
  <si>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</si>
  <si>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</si>
  <si>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</si>
  <si>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</si>
  <si>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</si>
  <si>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</si>
  <si>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</si>
  <si>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</si>
  <si>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</si>
  <si>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</si>
  <si>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</si>
  <si>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</si>
  <si>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</si>
  <si>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</si>
  <si>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</si>
  <si>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</si>
  <si>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Segment</t>
  </si>
  <si>
    <t>Orders</t>
  </si>
  <si>
    <t>Open Orders</t>
  </si>
  <si>
    <t>Outstanding</t>
  </si>
  <si>
    <t>Health Score</t>
  </si>
  <si>
    <t>Risk</t>
  </si>
  <si>
    <t>Country</t>
  </si>
  <si>
    <t>Average Delay Days</t>
  </si>
  <si>
    <t>Primary Blocker</t>
  </si>
  <si>
    <t>Share of Delayed Value</t>
  </si>
  <si>
    <t>KPI DICTIONARY</t>
  </si>
  <si>
    <t>BUSINESS ANALYSIS PACK</t>
  </si>
  <si>
    <t>PROBLEM STATEMENT</t>
  </si>
  <si>
    <t>Order information is spread across follow-ups, approvals, supplier updates, delivery milestones, invoices, and payments. Management needs one reliable view of status, risk, value, and action ownership.</t>
  </si>
  <si>
    <t>BUSINESS OBJECTIVE</t>
  </si>
  <si>
    <t>Create a controlled order-to-delivery view that reduces manual status consolidation, surfaces exceptions early, and supports weekly management decisions.</t>
  </si>
  <si>
    <t>STAKEHOLDERS</t>
  </si>
  <si>
    <t>Operations | Sales | Procurement | Finance | Project coordination | Management | Suppliers</t>
  </si>
  <si>
    <t>SCOPE</t>
  </si>
  <si>
    <t>From approved quotation and purchase order through delivery, invoicing, and payment follow-up. The case study does not include ERP configuration or software development.</t>
  </si>
  <si>
    <t>BUSINESS REQUIREMENTS</t>
  </si>
  <si>
    <t>ID</t>
  </si>
  <si>
    <t>Requirement</t>
  </si>
  <si>
    <t>Priority</t>
  </si>
  <si>
    <t>Owner</t>
  </si>
  <si>
    <t>Acceptance criteria</t>
  </si>
  <si>
    <t>BR-01</t>
  </si>
  <si>
    <t>Management must see current order value, stage, delivery risk, and action owner in one view.</t>
  </si>
  <si>
    <t>High</t>
  </si>
  <si>
    <t>Operations</t>
  </si>
  <si>
    <t>Every active order shows stage, value, risk, blocker, and action.</t>
  </si>
  <si>
    <t>BR-02</t>
  </si>
  <si>
    <t>Late and at-risk deliveries must be visible before the weekly review.</t>
  </si>
  <si>
    <t>All open past-due and late delivered orders are classified without manual flags.</t>
  </si>
  <si>
    <t>BR-03</t>
  </si>
  <si>
    <t>Supplier performance must use consistent lead-time and on-time definitions.</t>
  </si>
  <si>
    <t>Procurement</t>
  </si>
  <si>
    <t>Supplier view shows orders, value, on-time rate, delay days, and margin.</t>
  </si>
  <si>
    <t>BR-04</t>
  </si>
  <si>
    <t>Operations and finance must share one invoicing and payment-status definition.</t>
  </si>
  <si>
    <t>Finance</t>
  </si>
  <si>
    <t>Status is derived from invoice date, terms, payment date, and as-of date.</t>
  </si>
  <si>
    <t>BR-05</t>
  </si>
  <si>
    <t>Every KPI must be traceable to a source field and documented calculation.</t>
  </si>
  <si>
    <t>Medium</t>
  </si>
  <si>
    <t>Reporting</t>
  </si>
  <si>
    <t>KPI Dictionary identifies definition, unit, management use, and source field.</t>
  </si>
  <si>
    <t>BR-06</t>
  </si>
  <si>
    <t>Portfolio reporting must not expose confidential production records.</t>
  </si>
  <si>
    <t>Project Owner</t>
  </si>
  <si>
    <t>Workbook, SQL, and case study contain synthetic records only.</t>
  </si>
  <si>
    <t>USER STORIES &amp; ACCEPTANCE CRITERIA</t>
  </si>
  <si>
    <t>User story</t>
  </si>
  <si>
    <t>US-01</t>
  </si>
  <si>
    <t>As a manager, I want a KPI summary so that I can understand order value, margin, delay, and collection exposure before the weekly review.</t>
  </si>
  <si>
    <t>Dashboard shows current values from the Orders table and contains no manual KPI inputs.</t>
  </si>
  <si>
    <t>US-02</t>
  </si>
  <si>
    <t>As an operations coordinator, I want delayed orders highlighted so that I can focus follow-up on the highest-value exceptions.</t>
  </si>
  <si>
    <t>Every late or overdue order is visibly classified and includes a recommended management action.</t>
  </si>
  <si>
    <t>US-03</t>
  </si>
  <si>
    <t>As a procurement user, I want supplier reliability compared consistently so that I can support sourcing and escalation decisions.</t>
  </si>
  <si>
    <t>Supplier page shows order count, value, on-time rate, average delay, and margin using one KPI definition.</t>
  </si>
  <si>
    <t>US-04</t>
  </si>
  <si>
    <t>As a finance user, I want unpaid invoices separated into open and overdue so that I can prioritize collection follow-up.</t>
  </si>
  <si>
    <t>Payment status uses invoice date, terms, payment date, and the documented as-of date.</t>
  </si>
  <si>
    <t>RECOMMENDED OPERATING ACTIONS</t>
  </si>
  <si>
    <t>Action</t>
  </si>
  <si>
    <t>Cadence</t>
  </si>
  <si>
    <t>1</t>
  </si>
  <si>
    <t>Create an exception-first weekly review focused on late value, overdue receivables, and blockers.</t>
  </si>
  <si>
    <t>Operations Lead</t>
  </si>
  <si>
    <t>Weekly</t>
  </si>
  <si>
    <t>2</t>
  </si>
  <si>
    <t>Agree recovery dates with suppliers whose on-time rate falls below the target.</t>
  </si>
  <si>
    <t>Monthly</t>
  </si>
  <si>
    <t>3</t>
  </si>
  <si>
    <t>Assign a named decision owner and deadline to every client-approval blocker.</t>
  </si>
  <si>
    <t>Sales / Project</t>
  </si>
  <si>
    <t>Per exception</t>
  </si>
  <si>
    <t>4</t>
  </si>
  <si>
    <t>Reconcile delivery, invoice, and payment milestones before reporting collection performance.</t>
  </si>
  <si>
    <t>Operations / Finance</t>
  </si>
  <si>
    <t>PROCESS DESIGN &amp; RACI</t>
  </si>
  <si>
    <t>CURRENT STATE — WHERE CONTROL BREAKS</t>
  </si>
  <si>
    <t>Step</t>
  </si>
  <si>
    <t>Activity</t>
  </si>
  <si>
    <t>Current tool</t>
  </si>
  <si>
    <t>Control gap</t>
  </si>
  <si>
    <t>Business impact</t>
  </si>
  <si>
    <t>Required control</t>
  </si>
  <si>
    <t>Approved quotation</t>
  </si>
  <si>
    <t>Sales</t>
  </si>
  <si>
    <t>Email / file</t>
  </si>
  <si>
    <t>Requirements may be incomplete</t>
  </si>
  <si>
    <t>Rework after PO</t>
  </si>
  <si>
    <t>Completeness check before handoff</t>
  </si>
  <si>
    <t>Purchase order</t>
  </si>
  <si>
    <t>Spreadsheet</t>
  </si>
  <si>
    <t>Approval timing unclear</t>
  </si>
  <si>
    <t>Late supplier commitment</t>
  </si>
  <si>
    <t>Approval timestamp and owner</t>
  </si>
  <si>
    <t>Supplier follow-up</t>
  </si>
  <si>
    <t>Email / messaging</t>
  </si>
  <si>
    <t>Updates not centralized</t>
  </si>
  <si>
    <t>Risk discovered late</t>
  </si>
  <si>
    <t>Weekly exception log</t>
  </si>
  <si>
    <t>Delivery coordination</t>
  </si>
  <si>
    <t>Manual tracker</t>
  </si>
  <si>
    <t>Promise date changes not governed</t>
  </si>
  <si>
    <t>Customer escalation</t>
  </si>
  <si>
    <t>Baseline and recovery dates</t>
  </si>
  <si>
    <t>5</t>
  </si>
  <si>
    <t>Invoice handoff</t>
  </si>
  <si>
    <t>Email</t>
  </si>
  <si>
    <t>Delivery and invoice status differ</t>
  </si>
  <si>
    <t>Delayed billing</t>
  </si>
  <si>
    <t>Delivery-to-invoice reconciliation</t>
  </si>
  <si>
    <t>6</t>
  </si>
  <si>
    <t>Payment follow-up</t>
  </si>
  <si>
    <t>Separate file</t>
  </si>
  <si>
    <t>Actions disconnected from order status</t>
  </si>
  <si>
    <t>Overdue exposure</t>
  </si>
  <si>
    <t>Shared payment status and owner</t>
  </si>
  <si>
    <t>FUTURE STATE — EXCEPTION-FIRST CONTROL</t>
  </si>
  <si>
    <t>Control</t>
  </si>
  <si>
    <t>Output</t>
  </si>
  <si>
    <t>Validate handoff</t>
  </si>
  <si>
    <t>Required fields complete</t>
  </si>
  <si>
    <t>Before PO</t>
  </si>
  <si>
    <t>Approved handoff</t>
  </si>
  <si>
    <t>Create PO baseline</t>
  </si>
  <si>
    <t>Promise date and value recorded</t>
  </si>
  <si>
    <t>At PO</t>
  </si>
  <si>
    <t>Controlled baseline</t>
  </si>
  <si>
    <t>Monitor exceptions</t>
  </si>
  <si>
    <t>Past-due and high-value risks flagged</t>
  </si>
  <si>
    <t>Daily</t>
  </si>
  <si>
    <t>Exception queue</t>
  </si>
  <si>
    <t>Escalate supplier risk</t>
  </si>
  <si>
    <t>Recovery date and owner assigned</t>
  </si>
  <si>
    <t>Recovery plan</t>
  </si>
  <si>
    <t>Reconcile milestones</t>
  </si>
  <si>
    <t>Delivery, invoice, and payment aligned</t>
  </si>
  <si>
    <t>Reliable status</t>
  </si>
  <si>
    <t>Review performance</t>
  </si>
  <si>
    <t>KPI trend and root cause reviewed</t>
  </si>
  <si>
    <t>Management</t>
  </si>
  <si>
    <t>Decision log</t>
  </si>
  <si>
    <t>RACI — WHO OWNS EACH CONTROL</t>
  </si>
  <si>
    <t>Order handoff quality</t>
  </si>
  <si>
    <t>R</t>
  </si>
  <si>
    <t>C</t>
  </si>
  <si>
    <t>I</t>
  </si>
  <si>
    <t>A</t>
  </si>
  <si>
    <t>Supplier recovery plan</t>
  </si>
  <si>
    <t>Delivery exception action</t>
  </si>
  <si>
    <t>Invoice reconciliation</t>
  </si>
  <si>
    <t>Payment collection action</t>
  </si>
  <si>
    <t>Monthly performance review</t>
  </si>
  <si>
    <t xml:space="preserve">                                                          IMPLEMENTATION ROADMAP</t>
  </si>
  <si>
    <t>Phase</t>
  </si>
  <si>
    <t>Timing</t>
  </si>
  <si>
    <t>Work</t>
  </si>
  <si>
    <t>Deliverable</t>
  </si>
  <si>
    <t>1. Define</t>
  </si>
  <si>
    <t>Week 1</t>
  </si>
  <si>
    <t>Confirm fields, KPI definitions, owners, and review cadence</t>
  </si>
  <si>
    <t>Approved KPI dictionary</t>
  </si>
  <si>
    <t>2. Build</t>
  </si>
  <si>
    <t>Weeks 2–3</t>
  </si>
  <si>
    <t>Create data model, validation rules, exception logic, and dashboard</t>
  </si>
  <si>
    <t>Testable prototype</t>
  </si>
  <si>
    <t>3. Validate</t>
  </si>
  <si>
    <t>Week 4</t>
  </si>
  <si>
    <t>Reconcile sample orders and complete user acceptance testing</t>
  </si>
  <si>
    <t>Signed UAT log</t>
  </si>
  <si>
    <t>4. Adopt</t>
  </si>
  <si>
    <t>Weeks 5–6</t>
  </si>
  <si>
    <t>Train users, start weekly review, and track issue resolution</t>
  </si>
  <si>
    <t>Operating control</t>
  </si>
  <si>
    <t>Project field</t>
  </si>
  <si>
    <t>Value</t>
  </si>
  <si>
    <t>Candidate</t>
  </si>
  <si>
    <t>Youssef Khoury</t>
  </si>
  <si>
    <t>Target roles</t>
  </si>
  <si>
    <t>Data Analyst | Operations Analyst | Business Analyst | ERP Support</t>
  </si>
  <si>
    <t>As-of date</t>
  </si>
  <si>
    <t>Dataset</t>
  </si>
  <si>
    <t>Purpose</t>
  </si>
  <si>
    <t>Show how operational data, KPI reporting, and requirements analysis support management decisions</t>
  </si>
  <si>
    <t>Tools represented</t>
  </si>
  <si>
    <t>Confidentiality</t>
  </si>
  <si>
    <t>All project, supplier, value, date, and performance information is synthetic</t>
  </si>
  <si>
    <t>HOW TO PRESENT THIS PROJECT</t>
  </si>
  <si>
    <t>1. Start with the business problem: delayed deliveries, scattered follow-up, and limited visibility.</t>
  </si>
  <si>
    <t>2. Explain the model: orders connect projects, suppliers, products, delivery milestones, invoices, and payments.</t>
  </si>
  <si>
    <t>Executive view | 420 synthetic orders | PO dates Jan 2025-Aug 2026 | deliveries through 10 Aug 2026 | As of 11 Aug 2026</t>
  </si>
  <si>
    <t>1. Supplier lead time drives 45.7% of delayed value ($1.24m), the largest root cause.</t>
  </si>
  <si>
    <t>A complete analyst case study: validated synthetic data, formula-driven Excel KPIs, SQL and DAX logic, a priority action queue, data-quality controls, requirements traceability, UAT design, and management recommendations. No confidential data or production-system claim is used.</t>
  </si>
  <si>
    <t>2. Olive Gardens carries the highest delayed exposure ($314.9k); Meridian Campus follows ($276.0k).</t>
  </si>
  <si>
    <t>3. On-time delivery is 69.4%; Alpine Illumination is the lowest-performing supplier at 59.3%.</t>
  </si>
  <si>
    <t>4. Outstanding receivables are $1.85m, including $1.29m already overdue.</t>
  </si>
  <si>
    <t>5. 25 delayed orders ($540.5k; 20.0% of delayed value) have no classified blocker and need ownership.</t>
  </si>
  <si>
    <t>6. Open Action Center first: P1 exceptions combine overdue cash, high value, or delays of 15+ days.</t>
  </si>
  <si>
    <t>Risk_Priority</t>
  </si>
  <si>
    <t>Unclassified</t>
  </si>
  <si>
    <t>Data-quality note: 'Unclassified' means a delayed order has no usable blocker. It is surfaced for correction, not hidden.</t>
  </si>
  <si>
    <t>KPI</t>
  </si>
  <si>
    <t>Definition</t>
  </si>
  <si>
    <t>Unit</t>
  </si>
  <si>
    <t>Management use</t>
  </si>
  <si>
    <t>Formula / source</t>
  </si>
  <si>
    <t>Grain / denominator</t>
  </si>
  <si>
    <t>Time basis</t>
  </si>
  <si>
    <t>Quality rule</t>
  </si>
  <si>
    <t>Total Order Value</t>
  </si>
  <si>
    <t>Sum of order value</t>
  </si>
  <si>
    <t>USD</t>
  </si>
  <si>
    <t>Commercial scale</t>
  </si>
  <si>
    <t>SUM(Order_Value_USD)</t>
  </si>
  <si>
    <t>Commercial Manager</t>
  </si>
  <si>
    <t>All orders</t>
  </si>
  <si>
    <t>PO date; as-of 11 Aug 2026</t>
  </si>
  <si>
    <t>Value &gt;= 0</t>
  </si>
  <si>
    <t>Order value less cost</t>
  </si>
  <si>
    <t>Value generated before overhead</t>
  </si>
  <si>
    <t>SUM(Order_Value_USD - Cost_USD)</t>
  </si>
  <si>
    <t>PO date</t>
  </si>
  <si>
    <t>Value and cost &gt;= 0</t>
  </si>
  <si>
    <t>Gross profit / order value</t>
  </si>
  <si>
    <t>%</t>
  </si>
  <si>
    <t>Pricing quality</t>
  </si>
  <si>
    <t>Gross Profit / Total Order Value</t>
  </si>
  <si>
    <t>Order value cannot be zero</t>
  </si>
  <si>
    <t>Delivered on/before promise / delivered</t>
  </si>
  <si>
    <t>Delivery reliability</t>
  </si>
  <si>
    <t>On Time / (On Time + Late)</t>
  </si>
  <si>
    <t>Delivered orders only</t>
  </si>
  <si>
    <t>Actual vs promised date</t>
  </si>
  <si>
    <t>Open orders excluded</t>
  </si>
  <si>
    <t>Delayed Order Value</t>
  </si>
  <si>
    <t>Value of orders with delay days &gt; 0</t>
  </si>
  <si>
    <t>Commercial exposure</t>
  </si>
  <si>
    <t>SUM(Delayed_Value_USD)</t>
  </si>
  <si>
    <t>Delayed orders</t>
  </si>
  <si>
    <t>As-of 11 Aug 2026</t>
  </si>
  <si>
    <t>Delay cannot be negative</t>
  </si>
  <si>
    <t>Outstanding Receivables</t>
  </si>
  <si>
    <t>Invoiced value not paid</t>
  </si>
  <si>
    <t>Cash exposure</t>
  </si>
  <si>
    <t>SUM(Outstanding_USD)</t>
  </si>
  <si>
    <t>Open + overdue invoices</t>
  </si>
  <si>
    <t>Invoice required</t>
  </si>
  <si>
    <t>Overdue Receivables</t>
  </si>
  <si>
    <t>Outstanding value past due date</t>
  </si>
  <si>
    <t>Collection urgency</t>
  </si>
  <si>
    <t>SUMIF(Payment_Status, Overdue)</t>
  </si>
  <si>
    <t>Overdue invoices</t>
  </si>
  <si>
    <t>Invoice + terms vs as-of</t>
  </si>
  <si>
    <t>Average Lead Time</t>
  </si>
  <si>
    <t>PO to actual delivery or as-of</t>
  </si>
  <si>
    <t>Days</t>
  </si>
  <si>
    <t>Cycle-time monitoring</t>
  </si>
  <si>
    <t>AVERAGE(Lead_Time_Days)</t>
  </si>
  <si>
    <t>End date &gt;= PO date</t>
  </si>
  <si>
    <t>Average Collection Days</t>
  </si>
  <si>
    <t>Invoice to payment or as-of</t>
  </si>
  <si>
    <t>Collection performance</t>
  </si>
  <si>
    <t>AVERAGE(Collection_Days)</t>
  </si>
  <si>
    <t>Invoiced orders</t>
  </si>
  <si>
    <t>Payment requires invoice</t>
  </si>
  <si>
    <t>At-Risk Orders</t>
  </si>
  <si>
    <t>Orders with delay days &gt; 0</t>
  </si>
  <si>
    <t>Count</t>
  </si>
  <si>
    <t>Exception workload</t>
  </si>
  <si>
    <t>COUNTIF(Delay_Days, &gt;0)</t>
  </si>
  <si>
    <t>Priority rule documented</t>
  </si>
  <si>
    <t>At-Risk Order Value</t>
  </si>
  <si>
    <t>Order value where delay days &gt; 0</t>
  </si>
  <si>
    <t>Prioritise exposure</t>
  </si>
  <si>
    <t>Tie to order ID</t>
  </si>
  <si>
    <t>Unclassified Delayed Value</t>
  </si>
  <si>
    <t>Delayed value with blocker = None</t>
  </si>
  <si>
    <t>USD / %</t>
  </si>
  <si>
    <t>Data-quality follow-up</t>
  </si>
  <si>
    <t>SUMIFS(Delayed_Value, Blocker=None)</t>
  </si>
  <si>
    <t>Data Owner</t>
  </si>
  <si>
    <t>Target = 0</t>
  </si>
  <si>
    <t>Risk Priority</t>
  </si>
  <si>
    <t>P1 overdue/high value/15+ days; P2 7+ days/$20k+; P3 other delays</t>
  </si>
  <si>
    <t>Band</t>
  </si>
  <si>
    <t>Daily action order</t>
  </si>
  <si>
    <t>Orders.Risk_Priority</t>
  </si>
  <si>
    <t>One label per order</t>
  </si>
  <si>
    <t>Transparent thresholds</t>
  </si>
  <si>
    <t>420 synthetic orders | PO dates Jan 2025-Aug 2026 | deliveries through 10 Aug 2026</t>
  </si>
  <si>
    <t>Excel, SQL Server, SQL, Power Query, Power BI-ready star schema, DAX, data-quality validation</t>
  </si>
  <si>
    <t>3. Show the executive KPIs, then open Action Center to explain how risk is prioritised.</t>
  </si>
  <si>
    <t>4. Use supplier, project, root-cause, and Data Quality pages to explain drivers and caveats.</t>
  </si>
  <si>
    <t>5. Finish with requirements, UAT, process controls, RACI, and the implementation roadmap.</t>
  </si>
  <si>
    <t>6. State that all data is synthetic and position the work as analysis and decision support, not ERP configuration.</t>
  </si>
  <si>
    <t>ACTION CENTER</t>
  </si>
  <si>
    <t>Prioritised exception queue | Formula-derived rules | Synthetic data | As of 11 Aug 2026</t>
  </si>
  <si>
    <t>AT-RISK ORDERS</t>
  </si>
  <si>
    <t>AT-RISK ORDER VALUE</t>
  </si>
  <si>
    <t>OVERDUE RECEIVABLES</t>
  </si>
  <si>
    <t>UNCLASSIFIED DELAYED VALUE</t>
  </si>
  <si>
    <t>TOP 20 P1 EXCEPTIONS — sorted by priority, delayed value, then delay days</t>
  </si>
  <si>
    <t>Order ID</t>
  </si>
  <si>
    <t>Delivery</t>
  </si>
  <si>
    <t>Payment</t>
  </si>
  <si>
    <t>Delay Days</t>
  </si>
  <si>
    <t>Blocker</t>
  </si>
  <si>
    <t>Manager Action</t>
  </si>
  <si>
    <t>P1</t>
  </si>
  <si>
    <t>Open</t>
  </si>
  <si>
    <t>Not Invoiced</t>
  </si>
  <si>
    <t>Assign owner and capture blocker before review</t>
  </si>
  <si>
    <t>Late</t>
  </si>
  <si>
    <t>Paid</t>
  </si>
  <si>
    <t>Overdue</t>
  </si>
  <si>
    <t>PRIORITY LOGIC</t>
  </si>
  <si>
    <t>P1 = overdue receivable OR delayed value &gt;= $40k OR delay &gt;= 15 days.  P2 = delay &gt;= 7 days OR delayed value &gt;= $20k.  P3 = any other delayed order.  Monitor = no delay. The queue is a management aid, not an automated decision; owners validate each exception before action.</t>
  </si>
  <si>
    <t>DATA QUALITY &amp; CONTROL EVIDENCE</t>
  </si>
  <si>
    <t>Automated validation summary | 420 synthetic orders | Validator + SQL checks</t>
  </si>
  <si>
    <t>ORDERS TESTED</t>
  </si>
  <si>
    <t>DUPLICATE IDS</t>
  </si>
  <si>
    <t>INVALID DATE ROWS</t>
  </si>
  <si>
    <t>ORPHAN DIMENSIONS</t>
  </si>
  <si>
    <t>UNCLASSIFIED DELAYED ORDERS</t>
  </si>
  <si>
    <t>Status</t>
  </si>
  <si>
    <t>Rows</t>
  </si>
  <si>
    <t>Rule</t>
  </si>
  <si>
    <t>Evidence</t>
  </si>
  <si>
    <t>Unique Order ID</t>
  </si>
  <si>
    <t>PASS</t>
  </si>
  <si>
    <t>—</t>
  </si>
  <si>
    <t>No duplicate Order_ID</t>
  </si>
  <si>
    <t>validate_portfolio.py / SQL check 1</t>
  </si>
  <si>
    <t>Date chronology</t>
  </si>
  <si>
    <t>Quote &lt;= approval &lt;= PO &lt;= promised; later dates valid</t>
  </si>
  <si>
    <t>Validator / SQL check 2</t>
  </si>
  <si>
    <t>Financial validity</t>
  </si>
  <si>
    <t>$0 invalid</t>
  </si>
  <si>
    <t>Value, cost, and terms are non-negative</t>
  </si>
  <si>
    <t>Validator / SQL check 3</t>
  </si>
  <si>
    <t>Dimension integrity</t>
  </si>
  <si>
    <t>Every project, supplier, category key resolves</t>
  </si>
  <si>
    <t>Validator / SQL check 4</t>
  </si>
  <si>
    <t>Payment dependency</t>
  </si>
  <si>
    <t>Payment date cannot exist without invoice</t>
  </si>
  <si>
    <t>Validator / SQL check 5</t>
  </si>
  <si>
    <t>Core field completeness</t>
  </si>
  <si>
    <t>100%</t>
  </si>
  <si>
    <t>Required IDs and dates populated</t>
  </si>
  <si>
    <t>Validator / data dictionary</t>
  </si>
  <si>
    <t>Delayed blocker coverage</t>
  </si>
  <si>
    <t>REVIEW</t>
  </si>
  <si>
    <t>$540,530</t>
  </si>
  <si>
    <t>Delayed orders should have a usable blocker</t>
  </si>
  <si>
    <t>SQL check 7 / Action Center</t>
  </si>
  <si>
    <t>KPI reconciliation</t>
  </si>
  <si>
    <t>$9,328,187</t>
  </si>
  <si>
    <t>Excel totals tie to source extract</t>
  </si>
  <si>
    <t>Dashboard / SQL reconciliation</t>
  </si>
  <si>
    <t>WHAT THIS MEANS</t>
  </si>
  <si>
    <t>The dataset is structurally clean and reconciles to the executive KPIs. The only material issue is blocker completeness: 25 delayed orders, representing 20.0% of delayed value, are unclassified. A professional analyst should not guess those causes; the Action Center assigns them for owner follow-up and the quality target is zero unclassified delayed exposure.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</si>
</sst>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\$#,##0"/>
    <numFmt numFmtId="166" formatCode="0.0%"/>
    <numFmt numFmtId="167" formatCode="0.0"/>
    <numFmt numFmtId="168" formatCode="0.0\ &quot;days&quot;"/>
  </numFmts>
  <fonts count="33">
    <font>
      <sz val="11"/>
      <name val="Carlito"/>
    </font>
    <font>
      <b/>
      <sz val="20"/>
      <color rgb="FFFFFFFF"/>
      <name val="Aptos Display"/>
    </font>
    <font>
      <i/>
      <sz val="10"/>
      <color rgb="FF667788"/>
      <name val="Aptos"/>
    </font>
    <font>
      <b/>
      <sz val="10"/>
      <color rgb="FFFFFFFF"/>
      <name val="Aptos"/>
    </font>
    <font>
      <sz val="10"/>
      <color rgb="FF25313C"/>
      <name val="Aptos"/>
    </font>
    <font>
      <b/>
      <sz val="12"/>
      <color rgb="FFFFFFFF"/>
      <name val="Carlito"/>
    </font>
    <font>
      <sz val="10"/>
      <color rgb="FF25313C"/>
      <name val="Carlito"/>
    </font>
    <font>
      <b/>
      <sz val="11"/>
      <color rgb="FF17324D"/>
      <name val="Carlito"/>
    </font>
    <font>
      <sz val="11"/>
      <color rgb="FF25313C"/>
      <name val="Carlito"/>
    </font>
    <font>
      <b/>
      <sz val="18"/>
      <color rgb="FF25313C"/>
      <name val="Aptos Display"/>
    </font>
    <font>
      <b/>
      <sz val="18"/>
      <color rgb="FFFFFFFF"/>
      <name val="Aptos Display"/>
    </font>
    <font>
      <i/>
      <sz val="10"/>
      <color rgb="FF627D98"/>
      <name val="Aptos"/>
    </font>
    <font>
      <b/>
      <sz val="9"/>
      <color rgb="FF627D98"/>
      <name val="Aptos"/>
    </font>
    <font>
      <b/>
      <sz val="9"/>
      <color rgb="FF627D98"/>
      <name val="Carlito"/>
    </font>
    <font>
      <b/>
      <sz val="16"/>
      <color rgb="FF102A43"/>
      <name val="Aptos Display"/>
    </font>
    <font>
      <b/>
      <sz val="16"/>
      <color rgb="FF102A43"/>
      <name val="Carlito"/>
    </font>
    <font>
      <sz val="9"/>
      <color rgb="FF102A43"/>
      <name val="Carlito"/>
    </font>
    <font>
      <b/>
      <sz val="11"/>
      <color rgb="FFFFFFFF"/>
      <name val="Carlito"/>
    </font>
    <font>
      <b/>
      <sz val="11"/>
      <name val="Carlito"/>
    </font>
    <font>
      <b/>
      <sz val="9"/>
      <color rgb="FF8A5A00"/>
      <name val="Carlito"/>
    </font>
    <font>
      <b/>
      <sz val="9"/>
      <color rgb="FFFFFFFF"/>
      <name val="Aptos"/>
    </font>
    <font>
      <b/>
      <sz val="9"/>
      <color rgb="FFFFFFFF"/>
      <name val="Carlito"/>
    </font>
    <font>
      <sz val="9"/>
      <color rgb="FF25313C"/>
      <name val="Aptos"/>
    </font>
    <font>
      <sz val="9"/>
      <name val="Carlito"/>
    </font>
    <font>
      <b/>
      <sz val="18"/>
      <color rgb="FFFFFFFF"/>
      <name val="Carlito"/>
    </font>
    <font>
      <i/>
      <sz val="10"/>
      <color rgb="FF627D98"/>
      <name val="Carlito"/>
    </font>
    <font>
      <b/>
      <sz val="9"/>
      <color rgb="FFD9E2EC"/>
      <name val="Carlito"/>
    </font>
    <font>
      <b/>
      <sz val="20"/>
      <color rgb="FF102A43"/>
      <name val="Carlito"/>
    </font>
    <font>
      <b/>
      <sz val="10"/>
      <color rgb="FF087F8C"/>
      <name val="Carlito"/>
    </font>
    <font>
      <sz val="8"/>
      <name val="Carlito"/>
    </font>
    <font>
      <b/>
      <sz val="8"/>
      <color rgb="FF9B1C1C"/>
      <name val="Carlito"/>
    </font>
    <font>
      <sz val="10"/>
      <color rgb="FF102A43"/>
      <name val="Carlito"/>
    </font>
    <font>
      <b/>
      <sz val="9"/>
      <name val="Carlito"/>
    </font>
  </fonts>
  <fills count="17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F3F6F9"/>
      </patternFill>
    </fill>
    <fill>
      <patternFill patternType="solid">
        <fgColor rgb="FF2E6F95"/>
      </patternFill>
    </fill>
    <fill>
      <patternFill patternType="solid">
        <fgColor rgb="FF2A9D8F"/>
      </patternFill>
    </fill>
    <fill>
      <patternFill patternType="solid">
        <fgColor rgb="FFD95D5D"/>
      </patternFill>
    </fill>
    <fill>
      <patternFill patternType="solid">
        <fgColor rgb="FFFFFFFF"/>
      </patternFill>
    </fill>
    <fill>
      <patternFill patternType="solid">
        <fgColor theme="8" tint="-0.49995422223578601"/>
        <bgColor indexed="65"/>
      </patternFill>
    </fill>
    <fill>
      <patternFill patternType="solid">
        <fgColor rgb="FF102A43"/>
      </patternFill>
    </fill>
    <fill>
      <patternFill patternType="solid">
        <fgColor rgb="FFEAF0F6"/>
      </patternFill>
    </fill>
    <fill>
      <patternFill patternType="solid">
        <fgColor rgb="FFFFFFFF"/>
      </patternFill>
    </fill>
    <fill>
      <patternFill patternType="solid">
        <fgColor rgb="FFF5F7FA"/>
      </patternFill>
    </fill>
    <fill>
      <patternFill patternType="solid">
        <fgColor rgb="FF243B53"/>
      </patternFill>
    </fill>
    <fill>
      <patternFill patternType="solid">
        <fgColor rgb="FFFFF1CC"/>
      </patternFill>
    </fill>
    <fill>
      <patternFill patternType="solid">
        <fgColor rgb="FFE8F4F4"/>
      </patternFill>
    </fill>
    <fill>
      <patternFill patternType="solid">
        <fgColor rgb="FFFCE1E1"/>
      </patternFill>
    </fill>
  </fills>
  <borders count="28">
    <border>
      <left/>
      <right/>
      <top/>
      <bottom/>
      <diagonal/>
    </border>
    <border>
      <left style="thin">
        <color rgb="FF2E6F95"/>
      </left>
      <right/>
      <top style="thin">
        <color rgb="FF2E6F95"/>
      </top>
      <bottom style="thin">
        <color rgb="FF2E6F95"/>
      </bottom>
      <diagonal/>
    </border>
    <border>
      <left/>
      <right style="thin">
        <color rgb="FF2E6F95"/>
      </right>
      <top style="thin">
        <color rgb="FF2E6F95"/>
      </top>
      <bottom style="thin">
        <color rgb="FF2E6F95"/>
      </bottom>
      <diagonal/>
    </border>
    <border>
      <left/>
      <right/>
      <top/>
      <bottom style="thin">
        <color rgb="FFD7E0E8"/>
      </bottom>
      <diagonal/>
    </border>
    <border>
      <left/>
      <right/>
      <top style="thin">
        <color rgb="FFD7E0E8"/>
      </top>
      <bottom style="thin">
        <color rgb="FFD7E0E8"/>
      </bottom>
      <diagonal/>
    </border>
    <border>
      <left/>
      <right/>
      <top style="thin">
        <color rgb="FFD7E0E8"/>
      </top>
      <bottom/>
      <diagonal/>
    </border>
    <border>
      <left/>
      <right/>
      <top style="thin">
        <color rgb="FF2E6F95"/>
      </top>
      <bottom style="thin">
        <color rgb="FF2E6F95"/>
      </bottom>
      <diagonal/>
    </border>
    <border>
      <left style="thin">
        <color rgb="FFD7E0E8"/>
      </left>
      <right/>
      <top/>
      <bottom style="thin">
        <color rgb="FFD7E0E8"/>
      </bottom>
      <diagonal/>
    </border>
    <border>
      <left/>
      <right style="thin">
        <color rgb="FFD7E0E8"/>
      </right>
      <top/>
      <bottom style="thin">
        <color rgb="FFD7E0E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7E0E8"/>
      </left>
      <right/>
      <top/>
      <bottom/>
      <diagonal/>
    </border>
    <border>
      <left/>
      <right/>
      <top/>
      <bottom/>
      <diagonal/>
    </border>
    <border>
      <left/>
      <right style="thin">
        <color rgb="FFD7E0E8"/>
      </right>
      <top/>
      <bottom/>
      <diagonal/>
    </border>
    <border>
      <left style="thin">
        <color rgb="FFD7E0E8"/>
      </left>
      <right/>
      <top/>
      <bottom/>
      <diagonal/>
    </border>
    <border>
      <left/>
      <right/>
      <top/>
      <bottom/>
      <diagonal/>
    </border>
    <border>
      <left/>
      <right style="thin">
        <color rgb="FFD7E0E8"/>
      </right>
      <top/>
      <bottom/>
      <diagonal/>
    </border>
    <border>
      <left style="thin">
        <color rgb="FF2E6F95"/>
      </left>
      <right/>
      <top style="thin">
        <color rgb="FF2E6F95"/>
      </top>
      <bottom/>
      <diagonal/>
    </border>
    <border>
      <left/>
      <right/>
      <top style="thin">
        <color rgb="FF2E6F95"/>
      </top>
      <bottom/>
      <diagonal/>
    </border>
    <border>
      <left/>
      <right style="thin">
        <color rgb="FF2E6F95"/>
      </right>
      <top style="thin">
        <color rgb="FF2E6F95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3" fillId="10" borderId="11" xfId="0" applyFont="1" applyFill="1" applyBorder="1" applyAlignment="1">
      <alignment horizontal="center" vertical="center"/>
    </xf>
    <xf numFmtId="165" fontId="15" fillId="11" borderId="14" xfId="0" applyNumberFormat="1" applyFont="1" applyFill="1" applyBorder="1" applyAlignment="1">
      <alignment horizontal="center" vertical="center"/>
    </xf>
    <xf numFmtId="166" fontId="15" fillId="11" borderId="14" xfId="0" applyNumberFormat="1" applyFont="1" applyFill="1" applyBorder="1" applyAlignment="1">
      <alignment horizontal="center" vertical="center"/>
    </xf>
    <xf numFmtId="168" fontId="15" fillId="11" borderId="14" xfId="0" applyNumberFormat="1" applyFont="1" applyFill="1" applyBorder="1" applyAlignment="1">
      <alignment horizontal="center" vertical="center"/>
    </xf>
    <xf numFmtId="0" fontId="17" fillId="1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20" fillId="13" borderId="16" xfId="0" applyFont="1" applyFill="1" applyBorder="1" applyAlignment="1">
      <alignment horizontal="center" vertical="center" wrapText="1"/>
    </xf>
    <xf numFmtId="0" fontId="20" fillId="13" borderId="17" xfId="0" applyFont="1" applyFill="1" applyBorder="1" applyAlignment="1">
      <alignment horizontal="center" vertical="center" wrapText="1"/>
    </xf>
    <xf numFmtId="0" fontId="20" fillId="13" borderId="18" xfId="0" applyFont="1" applyFill="1" applyBorder="1" applyAlignment="1">
      <alignment horizontal="center" vertical="center" wrapText="1"/>
    </xf>
    <xf numFmtId="0" fontId="21" fillId="13" borderId="17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3" fillId="0" borderId="14" xfId="0" applyFont="1" applyBorder="1" applyAlignment="1">
      <alignment vertical="top" wrapText="1"/>
    </xf>
    <xf numFmtId="0" fontId="21" fillId="13" borderId="26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top" wrapText="1"/>
    </xf>
    <xf numFmtId="0" fontId="29" fillId="0" borderId="14" xfId="0" applyFont="1" applyBorder="1" applyAlignment="1">
      <alignment vertical="top" wrapText="1"/>
    </xf>
    <xf numFmtId="0" fontId="30" fillId="16" borderId="0" xfId="0" applyFont="1" applyFill="1" applyAlignment="1">
      <alignment horizontal="center" vertical="top" wrapText="1"/>
    </xf>
    <xf numFmtId="0" fontId="30" fillId="16" borderId="14" xfId="0" applyFont="1" applyFill="1" applyBorder="1" applyAlignment="1">
      <alignment horizontal="center" vertical="top" wrapText="1"/>
    </xf>
    <xf numFmtId="165" fontId="29" fillId="0" borderId="0" xfId="0" applyNumberFormat="1" applyFont="1" applyAlignment="1">
      <alignment vertical="top" wrapText="1"/>
    </xf>
    <xf numFmtId="165" fontId="29" fillId="0" borderId="14" xfId="0" applyNumberFormat="1" applyFont="1" applyBorder="1" applyAlignment="1">
      <alignment vertical="top" wrapText="1"/>
    </xf>
    <xf numFmtId="1" fontId="29" fillId="0" borderId="0" xfId="0" applyNumberFormat="1" applyFont="1" applyAlignment="1">
      <alignment vertical="top" wrapText="1"/>
    </xf>
    <xf numFmtId="1" fontId="29" fillId="0" borderId="14" xfId="0" applyNumberFormat="1" applyFont="1" applyBorder="1" applyAlignment="1">
      <alignment vertical="top" wrapText="1"/>
    </xf>
    <xf numFmtId="0" fontId="32" fillId="0" borderId="0" xfId="0" applyFont="1" applyAlignment="1">
      <alignment horizontal="center" vertical="top" wrapText="1"/>
    </xf>
    <xf numFmtId="0" fontId="32" fillId="0" borderId="14" xfId="0" applyFont="1" applyBorder="1" applyAlignment="1">
      <alignment horizontal="center" vertical="top" wrapText="1"/>
    </xf>
    <xf numFmtId="0" fontId="16" fillId="12" borderId="0" xfId="0" applyFont="1" applyFill="1" applyAlignment="1">
      <alignment vertical="center" wrapText="1"/>
    </xf>
    <xf numFmtId="0" fontId="5" fillId="9" borderId="0" xfId="0" applyFont="1" applyFill="1"/>
    <xf numFmtId="0" fontId="12" fillId="10" borderId="10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168" fontId="14" fillId="11" borderId="13" xfId="0" applyNumberFormat="1" applyFont="1" applyFill="1" applyBorder="1" applyAlignment="1">
      <alignment horizontal="center" vertical="center"/>
    </xf>
    <xf numFmtId="168" fontId="14" fillId="11" borderId="14" xfId="0" applyNumberFormat="1" applyFont="1" applyFill="1" applyBorder="1" applyAlignment="1">
      <alignment horizontal="center" vertical="center"/>
    </xf>
    <xf numFmtId="168" fontId="9" fillId="7" borderId="7" xfId="0" applyNumberFormat="1" applyFont="1" applyFill="1" applyBorder="1" applyAlignment="1">
      <alignment horizontal="center" vertical="center"/>
    </xf>
    <xf numFmtId="168" fontId="9" fillId="7" borderId="8" xfId="0" applyNumberFormat="1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165" fontId="14" fillId="11" borderId="13" xfId="0" applyNumberFormat="1" applyFont="1" applyFill="1" applyBorder="1" applyAlignment="1">
      <alignment horizontal="center" vertical="center"/>
    </xf>
    <xf numFmtId="165" fontId="14" fillId="11" borderId="14" xfId="0" applyNumberFormat="1" applyFont="1" applyFill="1" applyBorder="1" applyAlignment="1">
      <alignment horizontal="center" vertical="center"/>
    </xf>
    <xf numFmtId="165" fontId="14" fillId="11" borderId="15" xfId="0" applyNumberFormat="1" applyFont="1" applyFill="1" applyBorder="1" applyAlignment="1">
      <alignment horizontal="center" vertical="center"/>
    </xf>
    <xf numFmtId="165" fontId="9" fillId="7" borderId="7" xfId="0" applyNumberFormat="1" applyFont="1" applyFill="1" applyBorder="1" applyAlignment="1">
      <alignment horizontal="center" vertical="center"/>
    </xf>
    <xf numFmtId="165" fontId="9" fillId="7" borderId="3" xfId="0" applyNumberFormat="1" applyFont="1" applyFill="1" applyBorder="1" applyAlignment="1">
      <alignment horizontal="center" vertical="center"/>
    </xf>
    <xf numFmtId="165" fontId="9" fillId="7" borderId="8" xfId="0" applyNumberFormat="1" applyFont="1" applyFill="1" applyBorder="1" applyAlignment="1">
      <alignment horizontal="center" vertical="center"/>
    </xf>
    <xf numFmtId="168" fontId="14" fillId="11" borderId="15" xfId="0" applyNumberFormat="1" applyFont="1" applyFill="1" applyBorder="1" applyAlignment="1">
      <alignment horizontal="center" vertical="center"/>
    </xf>
    <xf numFmtId="168" fontId="9" fillId="7" borderId="3" xfId="0" applyNumberFormat="1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6" fontId="14" fillId="11" borderId="13" xfId="0" applyNumberFormat="1" applyFont="1" applyFill="1" applyBorder="1" applyAlignment="1">
      <alignment horizontal="center" vertical="center"/>
    </xf>
    <xf numFmtId="166" fontId="14" fillId="11" borderId="14" xfId="0" applyNumberFormat="1" applyFont="1" applyFill="1" applyBorder="1" applyAlignment="1">
      <alignment horizontal="center" vertical="center"/>
    </xf>
    <xf numFmtId="166" fontId="14" fillId="11" borderId="15" xfId="0" applyNumberFormat="1" applyFont="1" applyFill="1" applyBorder="1" applyAlignment="1">
      <alignment horizontal="center" vertical="center"/>
    </xf>
    <xf numFmtId="166" fontId="9" fillId="7" borderId="7" xfId="0" applyNumberFormat="1" applyFont="1" applyFill="1" applyBorder="1" applyAlignment="1">
      <alignment horizontal="center" vertical="center"/>
    </xf>
    <xf numFmtId="166" fontId="9" fillId="7" borderId="3" xfId="0" applyNumberFormat="1" applyFont="1" applyFill="1" applyBorder="1" applyAlignment="1">
      <alignment horizontal="center" vertical="center"/>
    </xf>
    <xf numFmtId="166" fontId="9" fillId="7" borderId="8" xfId="0" applyNumberFormat="1" applyFont="1" applyFill="1" applyBorder="1" applyAlignment="1">
      <alignment horizontal="center" vertical="center"/>
    </xf>
    <xf numFmtId="0" fontId="19" fillId="14" borderId="0" xfId="0" applyFont="1" applyFill="1" applyAlignment="1">
      <alignment wrapText="1"/>
    </xf>
    <xf numFmtId="0" fontId="8" fillId="0" borderId="9" xfId="0" applyFont="1" applyBorder="1" applyAlignment="1">
      <alignment horizontal="left" vertical="center" wrapText="1"/>
    </xf>
    <xf numFmtId="0" fontId="5" fillId="5" borderId="0" xfId="0" applyFont="1" applyFill="1"/>
    <xf numFmtId="0" fontId="1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24" fillId="9" borderId="0" xfId="0" applyFont="1" applyFill="1" applyAlignment="1">
      <alignment vertical="center"/>
    </xf>
    <xf numFmtId="0" fontId="25" fillId="10" borderId="0" xfId="0" applyFont="1" applyFill="1" applyAlignment="1">
      <alignment vertical="center"/>
    </xf>
    <xf numFmtId="0" fontId="26" fillId="13" borderId="19" xfId="0" applyFont="1" applyFill="1" applyBorder="1" applyAlignment="1">
      <alignment horizontal="center" vertical="center"/>
    </xf>
    <xf numFmtId="1" fontId="27" fillId="11" borderId="20" xfId="0" applyNumberFormat="1" applyFont="1" applyFill="1" applyBorder="1" applyAlignment="1">
      <alignment horizontal="center" vertical="center"/>
    </xf>
    <xf numFmtId="1" fontId="27" fillId="11" borderId="0" xfId="0" applyNumberFormat="1" applyFont="1" applyFill="1" applyAlignment="1">
      <alignment horizontal="center" vertical="center"/>
    </xf>
    <xf numFmtId="1" fontId="27" fillId="11" borderId="21" xfId="0" applyNumberFormat="1" applyFont="1" applyFill="1" applyBorder="1" applyAlignment="1">
      <alignment horizontal="center" vertical="center"/>
    </xf>
    <xf numFmtId="1" fontId="27" fillId="11" borderId="22" xfId="0" applyNumberFormat="1" applyFont="1" applyFill="1" applyBorder="1" applyAlignment="1">
      <alignment horizontal="center" vertical="center"/>
    </xf>
    <xf numFmtId="1" fontId="27" fillId="11" borderId="14" xfId="0" applyNumberFormat="1" applyFont="1" applyFill="1" applyBorder="1" applyAlignment="1">
      <alignment horizontal="center" vertical="center"/>
    </xf>
    <xf numFmtId="1" fontId="27" fillId="11" borderId="23" xfId="0" applyNumberFormat="1" applyFont="1" applyFill="1" applyBorder="1" applyAlignment="1">
      <alignment horizontal="center" vertical="center"/>
    </xf>
    <xf numFmtId="165" fontId="27" fillId="11" borderId="20" xfId="0" applyNumberFormat="1" applyFont="1" applyFill="1" applyBorder="1" applyAlignment="1">
      <alignment horizontal="center" vertical="center"/>
    </xf>
    <xf numFmtId="165" fontId="27" fillId="11" borderId="0" xfId="0" applyNumberFormat="1" applyFont="1" applyFill="1" applyAlignment="1">
      <alignment horizontal="center" vertical="center"/>
    </xf>
    <xf numFmtId="165" fontId="27" fillId="11" borderId="21" xfId="0" applyNumberFormat="1" applyFont="1" applyFill="1" applyBorder="1" applyAlignment="1">
      <alignment horizontal="center" vertical="center"/>
    </xf>
    <xf numFmtId="165" fontId="27" fillId="11" borderId="22" xfId="0" applyNumberFormat="1" applyFont="1" applyFill="1" applyBorder="1" applyAlignment="1">
      <alignment horizontal="center" vertical="center"/>
    </xf>
    <xf numFmtId="165" fontId="27" fillId="11" borderId="14" xfId="0" applyNumberFormat="1" applyFont="1" applyFill="1" applyBorder="1" applyAlignment="1">
      <alignment horizontal="center" vertical="center"/>
    </xf>
    <xf numFmtId="165" fontId="27" fillId="11" borderId="23" xfId="0" applyNumberFormat="1" applyFont="1" applyFill="1" applyBorder="1" applyAlignment="1">
      <alignment horizontal="center" vertical="center"/>
    </xf>
    <xf numFmtId="0" fontId="26" fillId="13" borderId="24" xfId="0" applyFont="1" applyFill="1" applyBorder="1" applyAlignment="1">
      <alignment horizontal="center" vertical="center"/>
    </xf>
    <xf numFmtId="0" fontId="26" fillId="13" borderId="25" xfId="0" applyFont="1" applyFill="1" applyBorder="1" applyAlignment="1">
      <alignment horizontal="center" vertical="center"/>
    </xf>
    <xf numFmtId="0" fontId="28" fillId="15" borderId="0" xfId="0" applyFont="1" applyFill="1"/>
    <xf numFmtId="0" fontId="17" fillId="13" borderId="0" xfId="0" applyFont="1" applyFill="1"/>
    <xf numFmtId="0" fontId="31" fillId="12" borderId="0" xfId="0" applyFont="1" applyFill="1" applyAlignment="1">
      <alignment vertical="center" wrapText="1"/>
    </xf>
    <xf numFmtId="0" fontId="26" fillId="13" borderId="27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/>
        <color rgb="FF8A5A00"/>
      </font>
      <fill>
        <patternFill patternType="solid">
          <bgColor rgb="FFFFF1CC"/>
        </patternFill>
      </fill>
    </dxf>
    <dxf>
      <font>
        <b/>
        <color rgb="FF176B4D"/>
      </font>
      <fill>
        <patternFill patternType="solid">
          <bgColor rgb="FFD9F2E6"/>
        </patternFill>
      </fill>
    </dxf>
    <dxf>
      <font>
        <b/>
        <color rgb="FF2A9D8F"/>
      </font>
      <fill>
        <patternFill>
          <bgColor rgb="FFE7F5EF"/>
        </patternFill>
      </fill>
    </dxf>
    <dxf>
      <font>
        <b/>
        <color rgb="FF8A6500"/>
      </font>
      <fill>
        <patternFill>
          <bgColor rgb="FFFFF5D9"/>
        </patternFill>
      </fill>
    </dxf>
    <dxf>
      <font>
        <b/>
        <color rgb="FFD95D5D"/>
      </font>
      <fill>
        <patternFill>
          <bgColor rgb="FFFCE8E8"/>
        </patternFill>
      </fill>
    </dxf>
    <dxf>
      <font>
        <b/>
        <color rgb="FF087F8C"/>
      </font>
      <fill>
        <patternFill patternType="solid">
          <bgColor rgb="FFE8F4F4"/>
        </patternFill>
      </fill>
    </dxf>
    <dxf>
      <font>
        <b/>
        <color rgb="FF8A5A00"/>
      </font>
      <fill>
        <patternFill patternType="solid">
          <bgColor rgb="FFFFF1CC"/>
        </patternFill>
      </fill>
    </dxf>
    <dxf>
      <font>
        <b/>
        <color rgb="FF9B1C1C"/>
      </font>
      <fill>
        <patternFill patternType="solid">
          <bgColor rgb="FFFCE1E1"/>
        </patternFill>
      </fill>
    </dxf>
    <dxf>
      <font>
        <b/>
        <color rgb="FFD95D5D"/>
      </font>
      <fill>
        <patternFill>
          <bgColor rgb="FFFCE8E8"/>
        </patternFill>
      </fill>
    </dxf>
    <dxf>
      <font>
        <b/>
        <color rgb="FF2A9D8F"/>
      </font>
      <fill>
        <patternFill>
          <bgColor rgb="FFE7F5EF"/>
        </patternFill>
      </fill>
    </dxf>
    <dxf>
      <font>
        <b/>
        <color rgb="FFD95D5D"/>
      </font>
      <fill>
        <patternFill>
          <bgColor rgb="FFFC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beff99e21eb0422f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Monthly Order Value ($)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Order Value</c:v>
          </c:tx>
          <c:marker>
            <c:symbol val="none"/>
          </c:marker>
          <c:cat>
            <c:strRef>
              <c:f>'Monthly Trend'!$A$2:$A$19</c:f>
              <c:strCache>
                <c:ptCount val="18"/>
                <c:pt idx="0">
                  <c:v>2025-01</c:v>
                </c:pt>
                <c:pt idx="1">
                  <c:v>2025-02</c:v>
                </c:pt>
                <c:pt idx="2">
                  <c:v>2025-03</c:v>
                </c:pt>
                <c:pt idx="3">
                  <c:v>2025-04</c:v>
                </c:pt>
                <c:pt idx="4">
                  <c:v>2025-05</c:v>
                </c:pt>
                <c:pt idx="5">
                  <c:v>2025-06</c:v>
                </c:pt>
                <c:pt idx="6">
                  <c:v>2025-07</c:v>
                </c:pt>
                <c:pt idx="7">
                  <c:v>2025-08</c:v>
                </c:pt>
                <c:pt idx="8">
                  <c:v>2025-09</c:v>
                </c:pt>
                <c:pt idx="9">
                  <c:v>2025-10</c:v>
                </c:pt>
                <c:pt idx="10">
                  <c:v>2025-11</c:v>
                </c:pt>
                <c:pt idx="11">
                  <c:v>2025-12</c:v>
                </c:pt>
                <c:pt idx="12">
                  <c:v>2026-01</c:v>
                </c:pt>
                <c:pt idx="13">
                  <c:v>2026-02</c:v>
                </c:pt>
                <c:pt idx="14">
                  <c:v>2026-03</c:v>
                </c:pt>
                <c:pt idx="15">
                  <c:v>2026-04</c:v>
                </c:pt>
                <c:pt idx="16">
                  <c:v>2026-05</c:v>
                </c:pt>
                <c:pt idx="17">
                  <c:v>2026-06</c:v>
                </c:pt>
              </c:strCache>
            </c:strRef>
          </c:cat>
          <c:val>
            <c:numRef>
              <c:f>'Monthly Trend'!$B$2:$B$19</c:f>
              <c:numCache>
                <c:formatCode>\$#,##0</c:formatCode>
                <c:ptCount val="18"/>
                <c:pt idx="0">
                  <c:v>541493</c:v>
                </c:pt>
                <c:pt idx="1">
                  <c:v>301940</c:v>
                </c:pt>
                <c:pt idx="2">
                  <c:v>430631</c:v>
                </c:pt>
                <c:pt idx="3">
                  <c:v>463749</c:v>
                </c:pt>
                <c:pt idx="4">
                  <c:v>495798</c:v>
                </c:pt>
                <c:pt idx="5">
                  <c:v>340545</c:v>
                </c:pt>
                <c:pt idx="6">
                  <c:v>598913</c:v>
                </c:pt>
                <c:pt idx="7">
                  <c:v>605389</c:v>
                </c:pt>
                <c:pt idx="8">
                  <c:v>433343</c:v>
                </c:pt>
                <c:pt idx="9">
                  <c:v>421859</c:v>
                </c:pt>
                <c:pt idx="10">
                  <c:v>417391</c:v>
                </c:pt>
                <c:pt idx="11">
                  <c:v>523330</c:v>
                </c:pt>
                <c:pt idx="12">
                  <c:v>647618</c:v>
                </c:pt>
                <c:pt idx="13">
                  <c:v>506651</c:v>
                </c:pt>
                <c:pt idx="14">
                  <c:v>372886</c:v>
                </c:pt>
                <c:pt idx="15">
                  <c:v>504308</c:v>
                </c:pt>
                <c:pt idx="16">
                  <c:v>456647</c:v>
                </c:pt>
                <c:pt idx="17">
                  <c:v>625041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1-422A-9937-1EF471F76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00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Supplier On-Time Delivery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On-Time Delivery</c:v>
          </c:tx>
          <c:spPr>
            <a:solidFill>
              <a:srgbClr val="00A6A6"/>
            </a:solidFill>
          </c:spPr>
          <c:invertIfNegative val="1"/>
          <c:cat>
            <c:strRef>
              <c:f>'Supplier Performance'!$A$2:$A$13</c:f>
              <c:strCache>
                <c:ptCount val="12"/>
                <c:pt idx="0">
                  <c:v>Cedar Components</c:v>
                </c:pt>
                <c:pt idx="1">
                  <c:v>Levant Controls</c:v>
                </c:pt>
                <c:pt idx="2">
                  <c:v>Phoenicia Electrical</c:v>
                </c:pt>
                <c:pt idx="3">
                  <c:v>Anatolia Lighting</c:v>
                </c:pt>
                <c:pt idx="4">
                  <c:v>Aegean Systems</c:v>
                </c:pt>
                <c:pt idx="5">
                  <c:v>Alpine Illumination</c:v>
                </c:pt>
                <c:pt idx="6">
                  <c:v>Nordic Beam</c:v>
                </c:pt>
                <c:pt idx="7">
                  <c:v>Gulf Smart Controls</c:v>
                </c:pt>
                <c:pt idx="8">
                  <c:v>Pearl LED Works</c:v>
                </c:pt>
                <c:pt idx="9">
                  <c:v>Pacific Fixtures</c:v>
                </c:pt>
                <c:pt idx="10">
                  <c:v>Orient Emergency Systems</c:v>
                </c:pt>
                <c:pt idx="11">
                  <c:v>Atlas Outdoor</c:v>
                </c:pt>
              </c:strCache>
            </c:strRef>
          </c:cat>
          <c:val>
            <c:numRef>
              <c:f>'Supplier Performance'!$E$2:$E$13</c:f>
              <c:numCache>
                <c:formatCode>0.0%</c:formatCode>
                <c:ptCount val="12"/>
                <c:pt idx="0">
                  <c:v>0.73333333333333328</c:v>
                </c:pt>
                <c:pt idx="1">
                  <c:v>0.7142857142857143</c:v>
                </c:pt>
                <c:pt idx="2">
                  <c:v>0.72499999999999998</c:v>
                </c:pt>
                <c:pt idx="3">
                  <c:v>0.60606060606060608</c:v>
                </c:pt>
                <c:pt idx="4">
                  <c:v>0.69444444444444442</c:v>
                </c:pt>
                <c:pt idx="5">
                  <c:v>0.59259259259259256</c:v>
                </c:pt>
                <c:pt idx="6">
                  <c:v>0.69565217391304346</c:v>
                </c:pt>
                <c:pt idx="7">
                  <c:v>0.77142857142857146</c:v>
                </c:pt>
                <c:pt idx="8">
                  <c:v>0.72727272727272729</c:v>
                </c:pt>
                <c:pt idx="9">
                  <c:v>0.65789473684210531</c:v>
                </c:pt>
                <c:pt idx="10">
                  <c:v>0.62068965517241381</c:v>
                </c:pt>
                <c:pt idx="11">
                  <c:v>0.7567567567567568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98B-4978-9DD6-AB1805EA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00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Project Health Score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Health Score</c:v>
          </c:tx>
          <c:spPr>
            <a:solidFill>
              <a:srgbClr val="2E6F95"/>
            </a:solidFill>
          </c:spPr>
          <c:invertIfNegative val="1"/>
          <c:cat>
            <c:strRef>
              <c:f>'Project Performance'!$A$2:$A$16</c:f>
              <c:strCache>
                <c:ptCount val="15"/>
                <c:pt idx="0">
                  <c:v>Atlas Hotel</c:v>
                </c:pt>
                <c:pt idx="1">
                  <c:v>Beacon Offices</c:v>
                </c:pt>
                <c:pt idx="2">
                  <c:v>Cedar Residence</c:v>
                </c:pt>
                <c:pt idx="3">
                  <c:v>District Retail</c:v>
                </c:pt>
                <c:pt idx="4">
                  <c:v>Elm Hospital</c:v>
                </c:pt>
                <c:pt idx="5">
                  <c:v>Forum Center</c:v>
                </c:pt>
                <c:pt idx="6">
                  <c:v>Garden Villas</c:v>
                </c:pt>
                <c:pt idx="7">
                  <c:v>Harbor Offices</c:v>
                </c:pt>
                <c:pt idx="8">
                  <c:v>Iris Resort</c:v>
                </c:pt>
                <c:pt idx="9">
                  <c:v>Juniper Mall</c:v>
                </c:pt>
                <c:pt idx="10">
                  <c:v>Keystone Residence</c:v>
                </c:pt>
                <c:pt idx="11">
                  <c:v>Lighthouse Hotel</c:v>
                </c:pt>
                <c:pt idx="12">
                  <c:v>Meridian Campus</c:v>
                </c:pt>
                <c:pt idx="13">
                  <c:v>Northgate Complex</c:v>
                </c:pt>
                <c:pt idx="14">
                  <c:v>Olive Gardens</c:v>
                </c:pt>
              </c:strCache>
            </c:strRef>
          </c:cat>
          <c:val>
            <c:numRef>
              <c:f>'Project Performance'!$I$2:$I$16</c:f>
              <c:numCache>
                <c:formatCode>0</c:formatCode>
                <c:ptCount val="15"/>
                <c:pt idx="0">
                  <c:v>75.204257469916655</c:v>
                </c:pt>
                <c:pt idx="1">
                  <c:v>74.27935974246455</c:v>
                </c:pt>
                <c:pt idx="2">
                  <c:v>66.075391853917097</c:v>
                </c:pt>
                <c:pt idx="3">
                  <c:v>73.304337371057329</c:v>
                </c:pt>
                <c:pt idx="4">
                  <c:v>69.460655293461699</c:v>
                </c:pt>
                <c:pt idx="5">
                  <c:v>77.399605401064264</c:v>
                </c:pt>
                <c:pt idx="6">
                  <c:v>81.022471671604208</c:v>
                </c:pt>
                <c:pt idx="7">
                  <c:v>73.284744716440912</c:v>
                </c:pt>
                <c:pt idx="8">
                  <c:v>75.668143871994857</c:v>
                </c:pt>
                <c:pt idx="9">
                  <c:v>71.425303105012119</c:v>
                </c:pt>
                <c:pt idx="10">
                  <c:v>80.450283824009333</c:v>
                </c:pt>
                <c:pt idx="11">
                  <c:v>62.768908125718298</c:v>
                </c:pt>
                <c:pt idx="12">
                  <c:v>63.861604859441513</c:v>
                </c:pt>
                <c:pt idx="13">
                  <c:v>74.789330375520407</c:v>
                </c:pt>
                <c:pt idx="14">
                  <c:v>66.296997515884826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1F4-472E-BFF7-A5E10670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ax val="100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Delayed Value by Root Cause ($)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59551326698855"/>
          <c:y val="0.14136580149703509"/>
          <c:w val="0.85542047873700944"/>
          <c:h val="0.75907650432584817"/>
        </c:manualLayout>
      </c:layout>
      <c:barChart>
        <c:barDir val="col"/>
        <c:grouping val="clustered"/>
        <c:varyColors val="0"/>
        <c:ser>
          <c:idx val="0"/>
          <c:order val="0"/>
          <c:tx>
            <c:v>Delayed Value</c:v>
          </c:tx>
          <c:spPr>
            <a:solidFill>
              <a:srgbClr val="D95D5D"/>
            </a:solidFill>
          </c:spPr>
          <c:invertIfNegative val="1"/>
          <c:cat>
            <c:strRef>
              <c:f>'Root Cause Analysis'!$A$2:$A$7</c:f>
              <c:strCache>
                <c:ptCount val="6"/>
                <c:pt idx="0">
                  <c:v>Supplier lead time</c:v>
                </c:pt>
                <c:pt idx="1">
                  <c:v>Unclassified</c:v>
                </c:pt>
                <c:pt idx="2">
                  <c:v>Payment blocker</c:v>
                </c:pt>
                <c:pt idx="3">
                  <c:v>Shipping / customs</c:v>
                </c:pt>
                <c:pt idx="4">
                  <c:v>Client approval</c:v>
                </c:pt>
                <c:pt idx="5">
                  <c:v>Documentation</c:v>
                </c:pt>
              </c:strCache>
            </c:strRef>
          </c:cat>
          <c:val>
            <c:numRef>
              <c:f>'Root Cause Analysis'!$C$2:$C$7</c:f>
              <c:numCache>
                <c:formatCode>\$#,##0</c:formatCode>
                <c:ptCount val="6"/>
                <c:pt idx="0">
                  <c:v>1236134</c:v>
                </c:pt>
                <c:pt idx="1">
                  <c:v>540530</c:v>
                </c:pt>
                <c:pt idx="2">
                  <c:v>345305</c:v>
                </c:pt>
                <c:pt idx="3">
                  <c:v>243095</c:v>
                </c:pt>
                <c:pt idx="4">
                  <c:v>172155</c:v>
                </c:pt>
                <c:pt idx="5">
                  <c:v>169492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C28B-4B18-9CD2-705DFB01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13</xdr:row>
      <xdr:rowOff>0</xdr:rowOff>
    </xdr:from>
    <xdr:to>
      <xdr:col>14</xdr:col>
      <xdr:colOff>0</xdr:colOff>
      <xdr:row>29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762000</xdr:colOff>
      <xdr:row>33</xdr:row>
      <xdr:rowOff>238125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1218C0E8-F7C8-5B4C-C9AC-DD3CC645DEC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19050</xdr:rowOff>
    </xdr:from>
    <xdr:to>
      <xdr:col>9</xdr:col>
      <xdr:colOff>1200150</xdr:colOff>
      <xdr:row>39</xdr:row>
      <xdr:rowOff>47625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9</xdr:row>
      <xdr:rowOff>161924</xdr:rowOff>
    </xdr:from>
    <xdr:to>
      <xdr:col>3</xdr:col>
      <xdr:colOff>1571624</xdr:colOff>
      <xdr:row>32</xdr:row>
      <xdr:rowOff>114299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228600</xdr:colOff>
      <xdr:row>41</xdr:row>
      <xdr:rowOff>19050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Grp="1"/>
        </xdr:cNvSpPr>
      </xdr:nvSpPr>
      <xdr:spPr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228600</xdr:colOff>
      <xdr:row>42</xdr:row>
      <xdr:rowOff>114300</xdr:rowOff>
    </xdr:to>
    <xdr:sp macro="" textlink="">
      <xdr:nvSpPr>
        <xdr:cNvPr id="4099" name="Text Box 3" hidden="1">
          <a:extLst>
            <a:ext uri="{FF2B5EF4-FFF2-40B4-BE49-F238E27FC236}">
              <a16:creationId xmlns:a16="http://schemas.microsoft.com/office/drawing/2014/main" id="{EE1C07A5-E410-73B8-A681-E07160A5AF8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Youssef Khoury" id="{5804DB9C-ADAC-4036-93EE-0B98BDF49A0B}"/>
</xlt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rdersTable" displayName="OrdersTable" ref="A1:AE421" totalsRowShown="0">
  <tableColumns count="31">
    <tableColumn id="1" xr3:uid="{00000000-0010-0000-0000-000001000000}" name="Order_ID"/>
    <tableColumn id="2" xr3:uid="{00000000-0010-0000-0000-000002000000}" name="Project_ID"/>
    <tableColumn id="3" xr3:uid="{00000000-0010-0000-0000-000003000000}" name="Project"/>
    <tableColumn id="4" xr3:uid="{00000000-0010-0000-0000-000004000000}" name="Project_Segment"/>
    <tableColumn id="5" xr3:uid="{00000000-0010-0000-0000-000005000000}" name="Supplier_ID"/>
    <tableColumn id="6" xr3:uid="{00000000-0010-0000-0000-000006000000}" name="Supplier"/>
    <tableColumn id="7" xr3:uid="{00000000-0010-0000-0000-000007000000}" name="Supplier_Country"/>
    <tableColumn id="8" xr3:uid="{00000000-0010-0000-0000-000008000000}" name="Category_ID"/>
    <tableColumn id="9" xr3:uid="{00000000-0010-0000-0000-000009000000}" name="Product_Category"/>
    <tableColumn id="10" xr3:uid="{00000000-0010-0000-0000-00000A000000}" name="Quote_Date"/>
    <tableColumn id="11" xr3:uid="{00000000-0010-0000-0000-00000B000000}" name="Approval_Date"/>
    <tableColumn id="12" xr3:uid="{00000000-0010-0000-0000-00000C000000}" name="PO_Date"/>
    <tableColumn id="13" xr3:uid="{00000000-0010-0000-0000-00000D000000}" name="Promised_Delivery"/>
    <tableColumn id="14" xr3:uid="{00000000-0010-0000-0000-00000E000000}" name="Actual_Delivery"/>
    <tableColumn id="15" xr3:uid="{00000000-0010-0000-0000-00000F000000}" name="Order_Value_USD"/>
    <tableColumn id="16" xr3:uid="{00000000-0010-0000-0000-000010000000}" name="Cost_USD"/>
    <tableColumn id="17" xr3:uid="{00000000-0010-0000-0000-000011000000}" name="Invoice_Date"/>
    <tableColumn id="18" xr3:uid="{00000000-0010-0000-0000-000012000000}" name="Payment_Date"/>
    <tableColumn id="19" xr3:uid="{00000000-0010-0000-0000-000013000000}" name="Payment_Terms_Days"/>
    <tableColumn id="20" xr3:uid="{00000000-0010-0000-0000-000014000000}" name="Primary_Blocker"/>
    <tableColumn id="21" xr3:uid="{00000000-0010-0000-0000-000015000000}" name="Manager_Action"/>
    <tableColumn id="22" xr3:uid="{00000000-0010-0000-0000-000016000000}" name="Gross_Profit_USD"/>
    <tableColumn id="23" xr3:uid="{00000000-0010-0000-0000-000017000000}" name="Gross_Margin"/>
    <tableColumn id="24" xr3:uid="{00000000-0010-0000-0000-000018000000}" name="Lead_Time_Days"/>
    <tableColumn id="25" xr3:uid="{00000000-0010-0000-0000-000019000000}" name="Delivery_Status"/>
    <tableColumn id="26" xr3:uid="{00000000-0010-0000-0000-00001A000000}" name="Delay_Days"/>
    <tableColumn id="27" xr3:uid="{00000000-0010-0000-0000-00001B000000}" name="Delayed_Value_USD"/>
    <tableColumn id="28" xr3:uid="{00000000-0010-0000-0000-00001C000000}" name="Collection_Days"/>
    <tableColumn id="29" xr3:uid="{00000000-0010-0000-0000-00001D000000}" name="Payment_Status"/>
    <tableColumn id="30" xr3:uid="{00000000-0010-0000-0000-00001E000000}" name="Outstanding_USD"/>
    <tableColumn id="31" xr3:uid="{00000000-0010-0000-0000-00001F000000}" name="PO_Month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onthlyTrendTable" displayName="MonthlyTrendTable" ref="A1:F19" totalsRowShown="0">
  <tableColumns count="6">
    <tableColumn id="1" xr3:uid="{00000000-0010-0000-0100-000001000000}" name="PO Month"/>
    <tableColumn id="2" xr3:uid="{00000000-0010-0000-0100-000002000000}" name="Order Value"/>
    <tableColumn id="3" xr3:uid="{00000000-0010-0000-0100-000003000000}" name="Gross Profit"/>
    <tableColumn id="4" xr3:uid="{00000000-0010-0000-0100-000004000000}" name="Gross Margin"/>
    <tableColumn id="5" xr3:uid="{00000000-0010-0000-0100-000005000000}" name="On-Time Delivery"/>
    <tableColumn id="6" xr3:uid="{00000000-0010-0000-0100-000006000000}" name="Delayed 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jectPerformanceTable" displayName="ProjectPerformanceTable" ref="A1:J16" totalsRowShown="0">
  <tableColumns count="10">
    <tableColumn id="1" xr3:uid="{00000000-0010-0000-0200-000001000000}" name="Project"/>
    <tableColumn id="2" xr3:uid="{00000000-0010-0000-0200-000002000000}" name="Segment"/>
    <tableColumn id="3" xr3:uid="{00000000-0010-0000-0200-000003000000}" name="Orders"/>
    <tableColumn id="4" xr3:uid="{00000000-0010-0000-0200-000004000000}" name="Order Value"/>
    <tableColumn id="5" xr3:uid="{00000000-0010-0000-0200-000005000000}" name="Open Orders"/>
    <tableColumn id="6" xr3:uid="{00000000-0010-0000-0200-000006000000}" name="On-Time Delivery"/>
    <tableColumn id="7" xr3:uid="{00000000-0010-0000-0200-000007000000}" name="Delayed Value"/>
    <tableColumn id="8" xr3:uid="{00000000-0010-0000-0200-000008000000}" name="Outstanding"/>
    <tableColumn id="9" xr3:uid="{00000000-0010-0000-0200-000009000000}" name="Health Score"/>
    <tableColumn id="10" xr3:uid="{00000000-0010-0000-0200-00000A000000}" name="Ris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upplierPerformanceTable" displayName="SupplierPerformanceTable" ref="A1:G13" totalsRowShown="0">
  <tableColumns count="7">
    <tableColumn id="1" xr3:uid="{00000000-0010-0000-0300-000001000000}" name="Supplier"/>
    <tableColumn id="2" xr3:uid="{00000000-0010-0000-0300-000002000000}" name="Country"/>
    <tableColumn id="3" xr3:uid="{00000000-0010-0000-0300-000003000000}" name="Orders"/>
    <tableColumn id="4" xr3:uid="{00000000-0010-0000-0300-000004000000}" name="Order Value"/>
    <tableColumn id="5" xr3:uid="{00000000-0010-0000-0300-000005000000}" name="On-Time Delivery"/>
    <tableColumn id="6" xr3:uid="{00000000-0010-0000-0300-000006000000}" name="Average Delay Days"/>
    <tableColumn id="7" xr3:uid="{00000000-0010-0000-0300-000007000000}" name="Gross Margi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ootCauseTable" displayName="RootCauseTable" ref="A1:E7" totalsRowShown="0">
  <tableColumns count="5">
    <tableColumn id="1" xr3:uid="{00000000-0010-0000-0400-000001000000}" name="Primary Blocker"/>
    <tableColumn id="2" xr3:uid="{00000000-0010-0000-0400-000002000000}" name="Orders"/>
    <tableColumn id="3" xr3:uid="{00000000-0010-0000-0400-000003000000}" name="Delayed Value"/>
    <tableColumn id="4" xr3:uid="{00000000-0010-0000-0400-000004000000}" name="Average Delay Days"/>
    <tableColumn id="5" xr3:uid="{00000000-0010-0000-0400-000005000000}" name="Share of Delayed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M6" dT="2026-08-11T11:45:05.395" personId="{5804DB9C-ADAC-4036-93EE-0B98BDF49A0B}" id="{70D41178-0779-EED6-AED7-33965AC3D544}">
    <xltc:text>On-time delivery excludes orders that are still open because they do not yet have an actual delivery date.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8" dT="2026-08-11T11:45:05.395" personId="{5804DB9C-ADAC-4036-93EE-0B98BDF49A0B}" id="{7021AE26-B915-52D7-D1B2-76FC2374E660}">
    <xltc:text>This documented as-of date drives open-order lead time, delay days, collection days, and overdue classification.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09fac393f61b4f04" Type="http://schemas.microsoft.com/office/2017/10/relationships/threadedComment" Target="../threadedcomments/threadedcomment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952d5c0ea66b4a9f" Type="http://schemas.microsoft.com/office/2017/10/relationships/threadedComment" Target="../threadedcomments/threadedcomment2.xml"/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showGridLines="0" topLeftCell="A23" workbookViewId="0">
      <selection activeCell="H33" sqref="H33:N38"/>
    </sheetView>
  </sheetViews>
  <sheetFormatPr defaultRowHeight="14.25"/>
  <cols>
    <col min="1" max="13" width="11.5" customWidth="1"/>
    <col min="14" max="14" width="13.625" customWidth="1"/>
  </cols>
  <sheetData>
    <row r="1" spans="1:14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</row>
    <row r="2" spans="1:14" ht="29.1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14" ht="21.95" customHeight="1">
      <c r="A3" s="84" t="s">
        <v>774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</row>
    <row r="4" spans="1:14" ht="21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1.95" customHeight="1">
      <c r="A5" s="67" t="s">
        <v>1</v>
      </c>
      <c r="B5" s="68"/>
      <c r="C5" s="73"/>
      <c r="D5" s="39"/>
      <c r="E5" s="67" t="s">
        <v>2</v>
      </c>
      <c r="F5" s="68"/>
      <c r="G5" s="73"/>
      <c r="H5" s="39"/>
      <c r="I5" s="67" t="s">
        <v>3</v>
      </c>
      <c r="J5" s="68"/>
      <c r="K5" s="73"/>
      <c r="L5" s="39"/>
      <c r="M5" s="67" t="s">
        <v>4</v>
      </c>
      <c r="N5" s="68"/>
    </row>
    <row r="6" spans="1:14" ht="21.95" customHeight="1">
      <c r="A6" s="74">
        <f>SUM(Orders!$O$2:$O$421)</f>
        <v>9328187</v>
      </c>
      <c r="B6" s="75"/>
      <c r="C6" s="76"/>
      <c r="D6" s="40"/>
      <c r="E6" s="74">
        <f>SUM(Orders!$V$2:$V$421)</f>
        <v>2438378</v>
      </c>
      <c r="F6" s="75"/>
      <c r="G6" s="76"/>
      <c r="H6" s="40"/>
      <c r="I6" s="86">
        <f>IFERROR(E6/A6,0)</f>
        <v>0.26139891921120362</v>
      </c>
      <c r="J6" s="87"/>
      <c r="K6" s="88"/>
      <c r="L6" s="41"/>
      <c r="M6" s="86">
        <f>IFERROR(COUNTIF(Orders!$Y$2:$Y$421,"On Time")/(COUNTIF(Orders!$Y$2:$Y$421,"On Time")+COUNTIF(Orders!$Y$2:$Y$421,"Late")),0)</f>
        <v>0.69350649350649352</v>
      </c>
      <c r="N6" s="87"/>
    </row>
    <row r="7" spans="1:14" ht="21.95" customHeight="1">
      <c r="A7" s="77"/>
      <c r="B7" s="78"/>
      <c r="C7" s="79"/>
      <c r="D7" s="24"/>
      <c r="E7" s="77"/>
      <c r="F7" s="78"/>
      <c r="G7" s="79"/>
      <c r="H7" s="24"/>
      <c r="I7" s="89"/>
      <c r="J7" s="90"/>
      <c r="K7" s="91"/>
      <c r="L7" s="24"/>
      <c r="M7" s="89"/>
      <c r="N7" s="91"/>
    </row>
    <row r="8" spans="1:14" ht="21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21.95" customHeight="1">
      <c r="A9" s="67" t="s">
        <v>5</v>
      </c>
      <c r="B9" s="68"/>
      <c r="C9" s="73"/>
      <c r="D9" s="39"/>
      <c r="E9" s="67" t="s">
        <v>6</v>
      </c>
      <c r="F9" s="68"/>
      <c r="G9" s="73"/>
      <c r="H9" s="39"/>
      <c r="I9" s="67" t="s">
        <v>7</v>
      </c>
      <c r="J9" s="68"/>
      <c r="K9" s="73"/>
      <c r="L9" s="39"/>
      <c r="M9" s="67" t="s">
        <v>8</v>
      </c>
      <c r="N9" s="68"/>
    </row>
    <row r="10" spans="1:14" ht="21.95" customHeight="1">
      <c r="A10" s="74">
        <f>SUM(Orders!$AA$2:$AA$421)</f>
        <v>2706711</v>
      </c>
      <c r="B10" s="75"/>
      <c r="C10" s="76"/>
      <c r="D10" s="40"/>
      <c r="E10" s="74">
        <f>SUM(Orders!$AD$2:$AD$421)</f>
        <v>1853258</v>
      </c>
      <c r="F10" s="75"/>
      <c r="G10" s="76"/>
      <c r="H10" s="40"/>
      <c r="I10" s="69">
        <f>AVERAGE(Orders!$X$2:$X$421)</f>
        <v>45.147671472332426</v>
      </c>
      <c r="J10" s="70"/>
      <c r="K10" s="80"/>
      <c r="L10" s="42"/>
      <c r="M10" s="69">
        <f>AVERAGE(Orders!$AB$2:$AB$421)</f>
        <v>71.72864727335859</v>
      </c>
      <c r="N10" s="70"/>
    </row>
    <row r="11" spans="1:14" ht="21.95" customHeight="1">
      <c r="A11" s="77"/>
      <c r="B11" s="78"/>
      <c r="C11" s="79"/>
      <c r="D11" s="24"/>
      <c r="E11" s="77"/>
      <c r="F11" s="78"/>
      <c r="G11" s="79"/>
      <c r="H11" s="24"/>
      <c r="I11" s="71"/>
      <c r="J11" s="81"/>
      <c r="K11" s="72"/>
      <c r="L11" s="24"/>
      <c r="M11" s="71"/>
      <c r="N11" s="72"/>
    </row>
    <row r="12" spans="1:14" ht="21.9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21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21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21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21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21.9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21.9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21.9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21.9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21.9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21.9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21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21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21.9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21.9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21.9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ht="21.9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21.9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ht="21.9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21.9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ht="21.95" customHeight="1">
      <c r="A32" s="66" t="s">
        <v>9</v>
      </c>
      <c r="B32" s="66"/>
      <c r="C32" s="66"/>
      <c r="D32" s="66"/>
      <c r="E32" s="66"/>
      <c r="F32" s="66"/>
      <c r="G32" s="66"/>
      <c r="H32" s="66" t="s">
        <v>10</v>
      </c>
      <c r="I32" s="66"/>
      <c r="J32" s="66"/>
      <c r="K32" s="66"/>
      <c r="L32" s="66"/>
      <c r="M32" s="66"/>
      <c r="N32" s="66"/>
    </row>
    <row r="33" spans="1:14" ht="21.95" customHeight="1">
      <c r="A33" s="65" t="s">
        <v>775</v>
      </c>
      <c r="B33" s="65"/>
      <c r="C33" s="65"/>
      <c r="D33" s="65"/>
      <c r="E33" s="65"/>
      <c r="F33" s="65"/>
      <c r="G33" s="65"/>
      <c r="H33" s="65" t="s">
        <v>776</v>
      </c>
      <c r="I33" s="65"/>
      <c r="J33" s="65"/>
      <c r="K33" s="65"/>
      <c r="L33" s="65"/>
      <c r="M33" s="65"/>
      <c r="N33" s="65"/>
    </row>
    <row r="34" spans="1:14" ht="21.95" customHeight="1">
      <c r="A34" s="65" t="s">
        <v>777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1:14" ht="21.95" customHeight="1">
      <c r="A35" s="65" t="s">
        <v>778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1:14" ht="21.95" customHeight="1">
      <c r="A36" s="65" t="s">
        <v>779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1:14" ht="21.95" customHeight="1">
      <c r="A37" s="65" t="s">
        <v>780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4" ht="21.95" customHeight="1">
      <c r="A38" s="65" t="s">
        <v>781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 ht="21.9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21.9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21.9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21.9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21.9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21.9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</sheetData>
  <mergeCells count="27">
    <mergeCell ref="A1:N2"/>
    <mergeCell ref="A3:N3"/>
    <mergeCell ref="A5:C5"/>
    <mergeCell ref="A6:C7"/>
    <mergeCell ref="E5:G5"/>
    <mergeCell ref="E6:G7"/>
    <mergeCell ref="I5:K5"/>
    <mergeCell ref="I6:K7"/>
    <mergeCell ref="M5:N5"/>
    <mergeCell ref="M6:N7"/>
    <mergeCell ref="M9:N9"/>
    <mergeCell ref="M10:N11"/>
    <mergeCell ref="A32:G32"/>
    <mergeCell ref="A33:G33"/>
    <mergeCell ref="A34:G34"/>
    <mergeCell ref="A9:C9"/>
    <mergeCell ref="A10:C11"/>
    <mergeCell ref="E9:G9"/>
    <mergeCell ref="E10:G11"/>
    <mergeCell ref="I9:K9"/>
    <mergeCell ref="I10:K11"/>
    <mergeCell ref="A35:G35"/>
    <mergeCell ref="A36:G36"/>
    <mergeCell ref="A37:G37"/>
    <mergeCell ref="A38:G38"/>
    <mergeCell ref="H32:N32"/>
    <mergeCell ref="H33:N38"/>
  </mergeCell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"/>
  <sheetViews>
    <sheetView showGridLines="0" workbookViewId="0"/>
  </sheetViews>
  <sheetFormatPr defaultRowHeight="14.25"/>
  <cols>
    <col min="1" max="1" width="23" customWidth="1"/>
    <col min="2" max="6" width="18" customWidth="1"/>
  </cols>
  <sheetData>
    <row r="1" spans="1:6" ht="21.95" customHeight="1">
      <c r="A1" s="83" t="s">
        <v>0</v>
      </c>
      <c r="B1" s="83"/>
      <c r="C1" s="83"/>
      <c r="D1" s="83"/>
      <c r="E1" s="83"/>
      <c r="F1" s="83"/>
    </row>
    <row r="2" spans="1:6" ht="21.95" customHeight="1">
      <c r="A2" s="83"/>
      <c r="B2" s="83"/>
      <c r="C2" s="83"/>
      <c r="D2" s="83"/>
      <c r="E2" s="83"/>
      <c r="F2" s="83"/>
    </row>
    <row r="3" spans="1:6" ht="21.95" customHeight="1">
      <c r="A3" s="34"/>
      <c r="B3" s="34"/>
      <c r="C3" s="34"/>
      <c r="D3" s="34"/>
      <c r="E3" s="34"/>
      <c r="F3" s="34"/>
    </row>
    <row r="4" spans="1:6" ht="21.95" customHeight="1">
      <c r="A4" s="1" t="s">
        <v>758</v>
      </c>
      <c r="B4" s="2" t="s">
        <v>759</v>
      </c>
      <c r="C4" s="34"/>
      <c r="D4" s="34"/>
      <c r="E4" s="34"/>
      <c r="F4" s="34"/>
    </row>
    <row r="5" spans="1:6" ht="21.95" customHeight="1">
      <c r="A5" s="4" t="s">
        <v>760</v>
      </c>
      <c r="B5" s="35" t="s">
        <v>761</v>
      </c>
      <c r="C5" s="34"/>
      <c r="D5" s="34"/>
      <c r="E5" s="34"/>
      <c r="F5" s="34"/>
    </row>
    <row r="6" spans="1:6" ht="21.95" customHeight="1">
      <c r="A6" s="5" t="s">
        <v>762</v>
      </c>
      <c r="B6" s="36" t="s">
        <v>763</v>
      </c>
      <c r="C6" s="34"/>
      <c r="D6" s="34"/>
      <c r="E6" s="34"/>
      <c r="F6" s="34"/>
    </row>
    <row r="7" spans="1:6" ht="21.95" customHeight="1">
      <c r="A7" s="5" t="s">
        <v>764</v>
      </c>
      <c r="B7" s="37">
        <v>46245</v>
      </c>
      <c r="C7" s="34"/>
      <c r="D7" s="34"/>
      <c r="E7" s="34"/>
      <c r="F7" s="34"/>
    </row>
    <row r="8" spans="1:6" ht="21.95" customHeight="1">
      <c r="A8" s="5" t="s">
        <v>765</v>
      </c>
      <c r="B8" s="36" t="s">
        <v>873</v>
      </c>
      <c r="C8" s="34"/>
      <c r="D8" s="34"/>
      <c r="E8" s="34"/>
      <c r="F8" s="34"/>
    </row>
    <row r="9" spans="1:6" ht="21.95" customHeight="1">
      <c r="A9" s="5" t="s">
        <v>766</v>
      </c>
      <c r="B9" s="36" t="s">
        <v>767</v>
      </c>
      <c r="C9" s="34"/>
      <c r="D9" s="34"/>
      <c r="E9" s="34"/>
      <c r="F9" s="34"/>
    </row>
    <row r="10" spans="1:6" ht="21.95" customHeight="1">
      <c r="A10" s="5" t="s">
        <v>768</v>
      </c>
      <c r="B10" s="36" t="s">
        <v>874</v>
      </c>
      <c r="C10" s="34"/>
      <c r="D10" s="34"/>
      <c r="E10" s="34"/>
      <c r="F10" s="34"/>
    </row>
    <row r="11" spans="1:6" ht="21.95" customHeight="1">
      <c r="A11" s="6" t="s">
        <v>769</v>
      </c>
      <c r="B11" s="38" t="s">
        <v>770</v>
      </c>
      <c r="C11" s="34"/>
      <c r="D11" s="34"/>
      <c r="E11" s="34"/>
      <c r="F11" s="34"/>
    </row>
    <row r="12" spans="1:6" ht="21.95" customHeight="1">
      <c r="A12" s="34"/>
      <c r="B12" s="34"/>
      <c r="C12" s="34"/>
      <c r="D12" s="34"/>
      <c r="E12" s="34"/>
      <c r="F12" s="34"/>
    </row>
    <row r="13" spans="1:6" ht="21.95" customHeight="1">
      <c r="A13" s="102" t="s">
        <v>771</v>
      </c>
      <c r="B13" s="102"/>
      <c r="C13" s="102"/>
      <c r="D13" s="102"/>
      <c r="E13" s="102"/>
      <c r="F13" s="102"/>
    </row>
    <row r="14" spans="1:6" ht="21.95" customHeight="1">
      <c r="A14" s="101" t="s">
        <v>772</v>
      </c>
      <c r="B14" s="101"/>
      <c r="C14" s="101"/>
      <c r="D14" s="101"/>
      <c r="E14" s="101"/>
      <c r="F14" s="101"/>
    </row>
    <row r="15" spans="1:6" ht="21.95" customHeight="1">
      <c r="A15" s="101" t="s">
        <v>773</v>
      </c>
      <c r="B15" s="101"/>
      <c r="C15" s="101"/>
      <c r="D15" s="101"/>
      <c r="E15" s="101"/>
      <c r="F15" s="101"/>
    </row>
    <row r="16" spans="1:6" ht="21.95" customHeight="1">
      <c r="A16" s="101" t="s">
        <v>875</v>
      </c>
      <c r="B16" s="101"/>
      <c r="C16" s="101"/>
      <c r="D16" s="101"/>
      <c r="E16" s="101"/>
      <c r="F16" s="101"/>
    </row>
    <row r="17" spans="1:6" ht="21.95" customHeight="1">
      <c r="A17" s="101" t="s">
        <v>876</v>
      </c>
      <c r="B17" s="101"/>
      <c r="C17" s="101"/>
      <c r="D17" s="101"/>
      <c r="E17" s="101"/>
      <c r="F17" s="101"/>
    </row>
    <row r="18" spans="1:6" ht="21.95" customHeight="1">
      <c r="A18" s="101" t="s">
        <v>877</v>
      </c>
      <c r="B18" s="101"/>
      <c r="C18" s="101"/>
      <c r="D18" s="101"/>
      <c r="E18" s="101"/>
      <c r="F18" s="101"/>
    </row>
    <row r="19" spans="1:6" ht="21.95" customHeight="1">
      <c r="A19" s="101" t="s">
        <v>878</v>
      </c>
      <c r="B19" s="101"/>
      <c r="C19" s="101"/>
      <c r="D19" s="101"/>
      <c r="E19" s="101"/>
      <c r="F19" s="101"/>
    </row>
    <row r="20" spans="1:6">
      <c r="A20" s="34"/>
      <c r="B20" s="34"/>
      <c r="C20" s="34"/>
      <c r="D20" s="34"/>
      <c r="E20" s="34"/>
      <c r="F20" s="34"/>
    </row>
  </sheetData>
  <mergeCells count="8">
    <mergeCell ref="A16:F16"/>
    <mergeCell ref="A17:F17"/>
    <mergeCell ref="A18:F18"/>
    <mergeCell ref="A19:F19"/>
    <mergeCell ref="A1:F2"/>
    <mergeCell ref="A13:F13"/>
    <mergeCell ref="A14:F14"/>
    <mergeCell ref="A15:F15"/>
  </mergeCells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5"/>
  <sheetViews>
    <sheetView workbookViewId="0"/>
  </sheetViews>
  <sheetFormatPr defaultRowHeight="14.25"/>
  <cols>
    <col min="1" max="1" width="8" customWidth="1"/>
    <col min="2" max="2" width="12" customWidth="1"/>
    <col min="3" max="3" width="17" customWidth="1"/>
    <col min="4" max="4" width="20" customWidth="1"/>
    <col min="5" max="6" width="12" customWidth="1"/>
    <col min="7" max="10" width="13" customWidth="1"/>
    <col min="11" max="11" width="20" customWidth="1"/>
    <col min="12" max="12" width="38" customWidth="1"/>
  </cols>
  <sheetData>
    <row r="1" spans="1:12" ht="33.950000000000003" customHeight="1">
      <c r="A1" s="103" t="s">
        <v>879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24" customHeight="1">
      <c r="A2" s="104" t="s">
        <v>880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4" spans="1:12">
      <c r="A4" s="105" t="s">
        <v>881</v>
      </c>
      <c r="B4" s="105"/>
      <c r="C4" s="105"/>
      <c r="D4" s="105" t="s">
        <v>882</v>
      </c>
      <c r="E4" s="105"/>
      <c r="F4" s="105"/>
      <c r="G4" s="118" t="s">
        <v>883</v>
      </c>
      <c r="H4" s="118"/>
      <c r="I4" s="118"/>
      <c r="J4" s="119" t="s">
        <v>884</v>
      </c>
      <c r="K4" s="119"/>
      <c r="L4" s="119"/>
    </row>
    <row r="5" spans="1:12">
      <c r="A5" s="106">
        <f>COUNTIF(Orders!$Z$2:$Z$421,"&gt;0")</f>
        <v>123</v>
      </c>
      <c r="B5" s="107"/>
      <c r="C5" s="108"/>
      <c r="D5" s="112">
        <f>SUM(Orders!$AA$2:$AA$421)</f>
        <v>2706711</v>
      </c>
      <c r="E5" s="113"/>
      <c r="F5" s="114"/>
      <c r="G5" s="112">
        <f>SUMIF(Orders!$AC$2:$AC$421,"Overdue",Orders!$AD$2:$AD$421)</f>
        <v>1288470</v>
      </c>
      <c r="H5" s="113"/>
      <c r="I5" s="114"/>
      <c r="J5" s="112">
        <f>SUMIFS(Orders!$AA$2:$AA$421,Orders!$T$2:$T$421,"None",Orders!$Z$2:$Z$421,"&gt;0")</f>
        <v>540530</v>
      </c>
      <c r="K5" s="113"/>
      <c r="L5" s="114"/>
    </row>
    <row r="6" spans="1:12">
      <c r="A6" s="109"/>
      <c r="B6" s="110"/>
      <c r="C6" s="111"/>
      <c r="D6" s="115"/>
      <c r="E6" s="116"/>
      <c r="F6" s="117"/>
      <c r="G6" s="115"/>
      <c r="H6" s="116"/>
      <c r="I6" s="117"/>
      <c r="J6" s="115"/>
      <c r="K6" s="116"/>
      <c r="L6" s="117"/>
    </row>
    <row r="8" spans="1:12" ht="24" customHeight="1">
      <c r="A8" s="120" t="s">
        <v>885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</row>
    <row r="9" spans="1:12" ht="33.950000000000003" customHeight="1">
      <c r="A9" s="54" t="s">
        <v>601</v>
      </c>
      <c r="B9" s="54" t="s">
        <v>886</v>
      </c>
      <c r="C9" s="54" t="s">
        <v>13</v>
      </c>
      <c r="D9" s="54" t="s">
        <v>16</v>
      </c>
      <c r="E9" s="54" t="s">
        <v>887</v>
      </c>
      <c r="F9" s="54" t="s">
        <v>888</v>
      </c>
      <c r="G9" s="54" t="s">
        <v>555</v>
      </c>
      <c r="H9" s="54" t="s">
        <v>889</v>
      </c>
      <c r="I9" s="54" t="s">
        <v>559</v>
      </c>
      <c r="J9" s="54" t="s">
        <v>581</v>
      </c>
      <c r="K9" s="54" t="s">
        <v>890</v>
      </c>
      <c r="L9" s="54" t="s">
        <v>891</v>
      </c>
    </row>
    <row r="10" spans="1:12" ht="30.95" customHeight="1">
      <c r="A10" s="57" t="s">
        <v>892</v>
      </c>
      <c r="B10" s="55" t="s">
        <v>533</v>
      </c>
      <c r="C10" s="55" t="s">
        <v>104</v>
      </c>
      <c r="D10" s="55" t="s">
        <v>84</v>
      </c>
      <c r="E10" s="55" t="s">
        <v>893</v>
      </c>
      <c r="F10" s="55" t="s">
        <v>894</v>
      </c>
      <c r="G10" s="59">
        <v>56669</v>
      </c>
      <c r="H10" s="61">
        <v>11</v>
      </c>
      <c r="I10" s="59">
        <v>56669</v>
      </c>
      <c r="J10" s="59">
        <v>0</v>
      </c>
      <c r="K10" s="55" t="s">
        <v>783</v>
      </c>
      <c r="L10" s="55" t="s">
        <v>895</v>
      </c>
    </row>
    <row r="11" spans="1:12" ht="30.95" customHeight="1">
      <c r="A11" s="57" t="s">
        <v>892</v>
      </c>
      <c r="B11" s="55" t="s">
        <v>120</v>
      </c>
      <c r="C11" s="55" t="s">
        <v>104</v>
      </c>
      <c r="D11" s="55" t="s">
        <v>84</v>
      </c>
      <c r="E11" s="55" t="s">
        <v>896</v>
      </c>
      <c r="F11" s="55" t="s">
        <v>897</v>
      </c>
      <c r="G11" s="59">
        <v>54053</v>
      </c>
      <c r="H11" s="61">
        <v>7</v>
      </c>
      <c r="I11" s="59">
        <v>54053</v>
      </c>
      <c r="J11" s="59">
        <v>0</v>
      </c>
      <c r="K11" s="55" t="s">
        <v>121</v>
      </c>
      <c r="L11" s="55" t="s">
        <v>122</v>
      </c>
    </row>
    <row r="12" spans="1:12" ht="30.95" customHeight="1">
      <c r="A12" s="57" t="s">
        <v>892</v>
      </c>
      <c r="B12" s="55" t="s">
        <v>522</v>
      </c>
      <c r="C12" s="55" t="s">
        <v>55</v>
      </c>
      <c r="D12" s="55" t="s">
        <v>147</v>
      </c>
      <c r="E12" s="55" t="s">
        <v>893</v>
      </c>
      <c r="F12" s="55" t="s">
        <v>894</v>
      </c>
      <c r="G12" s="59">
        <v>51650</v>
      </c>
      <c r="H12" s="61">
        <v>19</v>
      </c>
      <c r="I12" s="59">
        <v>51650</v>
      </c>
      <c r="J12" s="59">
        <v>0</v>
      </c>
      <c r="K12" s="55" t="s">
        <v>783</v>
      </c>
      <c r="L12" s="55" t="s">
        <v>895</v>
      </c>
    </row>
    <row r="13" spans="1:12" ht="30.95" customHeight="1">
      <c r="A13" s="57" t="s">
        <v>892</v>
      </c>
      <c r="B13" s="55" t="s">
        <v>442</v>
      </c>
      <c r="C13" s="55" t="s">
        <v>82</v>
      </c>
      <c r="D13" s="55" t="s">
        <v>151</v>
      </c>
      <c r="E13" s="55" t="s">
        <v>896</v>
      </c>
      <c r="F13" s="55" t="s">
        <v>898</v>
      </c>
      <c r="G13" s="59">
        <v>46921</v>
      </c>
      <c r="H13" s="61">
        <v>5</v>
      </c>
      <c r="I13" s="59">
        <v>46921</v>
      </c>
      <c r="J13" s="59">
        <v>46921</v>
      </c>
      <c r="K13" s="55" t="s">
        <v>130</v>
      </c>
      <c r="L13" s="55" t="s">
        <v>131</v>
      </c>
    </row>
    <row r="14" spans="1:12" ht="30.95" customHeight="1">
      <c r="A14" s="57" t="s">
        <v>892</v>
      </c>
      <c r="B14" s="55" t="s">
        <v>426</v>
      </c>
      <c r="C14" s="55" t="s">
        <v>162</v>
      </c>
      <c r="D14" s="55" t="s">
        <v>106</v>
      </c>
      <c r="E14" s="55" t="s">
        <v>896</v>
      </c>
      <c r="F14" s="55" t="s">
        <v>897</v>
      </c>
      <c r="G14" s="59">
        <v>45614</v>
      </c>
      <c r="H14" s="61">
        <v>4</v>
      </c>
      <c r="I14" s="59">
        <v>45614</v>
      </c>
      <c r="J14" s="59">
        <v>0</v>
      </c>
      <c r="K14" s="55" t="s">
        <v>121</v>
      </c>
      <c r="L14" s="55" t="s">
        <v>122</v>
      </c>
    </row>
    <row r="15" spans="1:12" ht="30.95" customHeight="1">
      <c r="A15" s="57" t="s">
        <v>892</v>
      </c>
      <c r="B15" s="55" t="s">
        <v>377</v>
      </c>
      <c r="C15" s="55" t="s">
        <v>97</v>
      </c>
      <c r="D15" s="55" t="s">
        <v>93</v>
      </c>
      <c r="E15" s="55" t="s">
        <v>896</v>
      </c>
      <c r="F15" s="55" t="s">
        <v>897</v>
      </c>
      <c r="G15" s="59">
        <v>45421</v>
      </c>
      <c r="H15" s="61">
        <v>2</v>
      </c>
      <c r="I15" s="59">
        <v>45421</v>
      </c>
      <c r="J15" s="59">
        <v>0</v>
      </c>
      <c r="K15" s="55" t="s">
        <v>121</v>
      </c>
      <c r="L15" s="55" t="s">
        <v>122</v>
      </c>
    </row>
    <row r="16" spans="1:12" ht="30.95" customHeight="1">
      <c r="A16" s="57" t="s">
        <v>892</v>
      </c>
      <c r="B16" s="55" t="s">
        <v>304</v>
      </c>
      <c r="C16" s="55" t="s">
        <v>55</v>
      </c>
      <c r="D16" s="55" t="s">
        <v>47</v>
      </c>
      <c r="E16" s="55" t="s">
        <v>896</v>
      </c>
      <c r="F16" s="55" t="s">
        <v>897</v>
      </c>
      <c r="G16" s="59">
        <v>44725</v>
      </c>
      <c r="H16" s="61">
        <v>20</v>
      </c>
      <c r="I16" s="59">
        <v>44725</v>
      </c>
      <c r="J16" s="59">
        <v>0</v>
      </c>
      <c r="K16" s="55" t="s">
        <v>121</v>
      </c>
      <c r="L16" s="55" t="s">
        <v>122</v>
      </c>
    </row>
    <row r="17" spans="1:12" ht="30.95" customHeight="1">
      <c r="A17" s="57" t="s">
        <v>892</v>
      </c>
      <c r="B17" s="55" t="s">
        <v>298</v>
      </c>
      <c r="C17" s="55" t="s">
        <v>169</v>
      </c>
      <c r="D17" s="55" t="s">
        <v>100</v>
      </c>
      <c r="E17" s="55" t="s">
        <v>896</v>
      </c>
      <c r="F17" s="55" t="s">
        <v>897</v>
      </c>
      <c r="G17" s="59">
        <v>44466</v>
      </c>
      <c r="H17" s="61">
        <v>18</v>
      </c>
      <c r="I17" s="59">
        <v>44466</v>
      </c>
      <c r="J17" s="59">
        <v>0</v>
      </c>
      <c r="K17" s="55" t="s">
        <v>121</v>
      </c>
      <c r="L17" s="55" t="s">
        <v>122</v>
      </c>
    </row>
    <row r="18" spans="1:12" ht="30.95" customHeight="1">
      <c r="A18" s="57" t="s">
        <v>892</v>
      </c>
      <c r="B18" s="55" t="s">
        <v>215</v>
      </c>
      <c r="C18" s="55" t="s">
        <v>104</v>
      </c>
      <c r="D18" s="55" t="s">
        <v>116</v>
      </c>
      <c r="E18" s="55" t="s">
        <v>896</v>
      </c>
      <c r="F18" s="55" t="s">
        <v>898</v>
      </c>
      <c r="G18" s="59">
        <v>44095</v>
      </c>
      <c r="H18" s="61">
        <v>1</v>
      </c>
      <c r="I18" s="59">
        <v>44095</v>
      </c>
      <c r="J18" s="59">
        <v>44095</v>
      </c>
      <c r="K18" s="55" t="s">
        <v>118</v>
      </c>
      <c r="L18" s="55" t="s">
        <v>119</v>
      </c>
    </row>
    <row r="19" spans="1:12" ht="30.95" customHeight="1">
      <c r="A19" s="57" t="s">
        <v>892</v>
      </c>
      <c r="B19" s="55" t="s">
        <v>497</v>
      </c>
      <c r="C19" s="55" t="s">
        <v>111</v>
      </c>
      <c r="D19" s="55" t="s">
        <v>93</v>
      </c>
      <c r="E19" s="55" t="s">
        <v>896</v>
      </c>
      <c r="F19" s="55" t="s">
        <v>893</v>
      </c>
      <c r="G19" s="59">
        <v>43809</v>
      </c>
      <c r="H19" s="61">
        <v>19</v>
      </c>
      <c r="I19" s="59">
        <v>43809</v>
      </c>
      <c r="J19" s="59">
        <v>43809</v>
      </c>
      <c r="K19" s="55" t="s">
        <v>121</v>
      </c>
      <c r="L19" s="55" t="s">
        <v>122</v>
      </c>
    </row>
    <row r="20" spans="1:12" ht="30.95" customHeight="1">
      <c r="A20" s="57" t="s">
        <v>892</v>
      </c>
      <c r="B20" s="55" t="s">
        <v>194</v>
      </c>
      <c r="C20" s="55" t="s">
        <v>66</v>
      </c>
      <c r="D20" s="55" t="s">
        <v>100</v>
      </c>
      <c r="E20" s="55" t="s">
        <v>896</v>
      </c>
      <c r="F20" s="55" t="s">
        <v>897</v>
      </c>
      <c r="G20" s="59">
        <v>41366</v>
      </c>
      <c r="H20" s="61">
        <v>3</v>
      </c>
      <c r="I20" s="59">
        <v>41366</v>
      </c>
      <c r="J20" s="59">
        <v>0</v>
      </c>
      <c r="K20" s="55" t="s">
        <v>118</v>
      </c>
      <c r="L20" s="55" t="s">
        <v>119</v>
      </c>
    </row>
    <row r="21" spans="1:12" ht="30.95" customHeight="1">
      <c r="A21" s="57" t="s">
        <v>892</v>
      </c>
      <c r="B21" s="55" t="s">
        <v>262</v>
      </c>
      <c r="C21" s="55" t="s">
        <v>66</v>
      </c>
      <c r="D21" s="55" t="s">
        <v>100</v>
      </c>
      <c r="E21" s="55" t="s">
        <v>896</v>
      </c>
      <c r="F21" s="55" t="s">
        <v>898</v>
      </c>
      <c r="G21" s="59">
        <v>40970</v>
      </c>
      <c r="H21" s="61">
        <v>6</v>
      </c>
      <c r="I21" s="59">
        <v>40970</v>
      </c>
      <c r="J21" s="59">
        <v>40970</v>
      </c>
      <c r="K21" s="55" t="s">
        <v>783</v>
      </c>
      <c r="L21" s="55" t="s">
        <v>895</v>
      </c>
    </row>
    <row r="22" spans="1:12" ht="30.95" customHeight="1">
      <c r="A22" s="57" t="s">
        <v>892</v>
      </c>
      <c r="B22" s="55" t="s">
        <v>348</v>
      </c>
      <c r="C22" s="55" t="s">
        <v>169</v>
      </c>
      <c r="D22" s="55" t="s">
        <v>147</v>
      </c>
      <c r="E22" s="55" t="s">
        <v>896</v>
      </c>
      <c r="F22" s="55" t="s">
        <v>897</v>
      </c>
      <c r="G22" s="59">
        <v>40940</v>
      </c>
      <c r="H22" s="61">
        <v>16</v>
      </c>
      <c r="I22" s="59">
        <v>40940</v>
      </c>
      <c r="J22" s="59">
        <v>0</v>
      </c>
      <c r="K22" s="55" t="s">
        <v>121</v>
      </c>
      <c r="L22" s="55" t="s">
        <v>122</v>
      </c>
    </row>
    <row r="23" spans="1:12" ht="30.95" customHeight="1">
      <c r="A23" s="57" t="s">
        <v>892</v>
      </c>
      <c r="B23" s="55" t="s">
        <v>403</v>
      </c>
      <c r="C23" s="55" t="s">
        <v>66</v>
      </c>
      <c r="D23" s="55" t="s">
        <v>84</v>
      </c>
      <c r="E23" s="55" t="s">
        <v>896</v>
      </c>
      <c r="F23" s="55" t="s">
        <v>898</v>
      </c>
      <c r="G23" s="59">
        <v>39552</v>
      </c>
      <c r="H23" s="61">
        <v>23</v>
      </c>
      <c r="I23" s="59">
        <v>39552</v>
      </c>
      <c r="J23" s="59">
        <v>39552</v>
      </c>
      <c r="K23" s="55" t="s">
        <v>121</v>
      </c>
      <c r="L23" s="55" t="s">
        <v>122</v>
      </c>
    </row>
    <row r="24" spans="1:12" ht="30.95" customHeight="1">
      <c r="A24" s="57" t="s">
        <v>892</v>
      </c>
      <c r="B24" s="55" t="s">
        <v>153</v>
      </c>
      <c r="C24" s="55" t="s">
        <v>134</v>
      </c>
      <c r="D24" s="55" t="s">
        <v>84</v>
      </c>
      <c r="E24" s="55" t="s">
        <v>896</v>
      </c>
      <c r="F24" s="55" t="s">
        <v>897</v>
      </c>
      <c r="G24" s="59">
        <v>37867</v>
      </c>
      <c r="H24" s="61">
        <v>17</v>
      </c>
      <c r="I24" s="59">
        <v>37867</v>
      </c>
      <c r="J24" s="59">
        <v>0</v>
      </c>
      <c r="K24" s="55" t="s">
        <v>121</v>
      </c>
      <c r="L24" s="55" t="s">
        <v>122</v>
      </c>
    </row>
    <row r="25" spans="1:12" ht="30.95" customHeight="1">
      <c r="A25" s="57" t="s">
        <v>892</v>
      </c>
      <c r="B25" s="55" t="s">
        <v>318</v>
      </c>
      <c r="C25" s="55" t="s">
        <v>169</v>
      </c>
      <c r="D25" s="55" t="s">
        <v>151</v>
      </c>
      <c r="E25" s="55" t="s">
        <v>896</v>
      </c>
      <c r="F25" s="55" t="s">
        <v>897</v>
      </c>
      <c r="G25" s="59">
        <v>35209</v>
      </c>
      <c r="H25" s="61">
        <v>16</v>
      </c>
      <c r="I25" s="59">
        <v>35209</v>
      </c>
      <c r="J25" s="59">
        <v>0</v>
      </c>
      <c r="K25" s="55" t="s">
        <v>783</v>
      </c>
      <c r="L25" s="55" t="s">
        <v>895</v>
      </c>
    </row>
    <row r="26" spans="1:12" ht="30.95" customHeight="1">
      <c r="A26" s="57" t="s">
        <v>892</v>
      </c>
      <c r="B26" s="55" t="s">
        <v>335</v>
      </c>
      <c r="C26" s="55" t="s">
        <v>169</v>
      </c>
      <c r="D26" s="55" t="s">
        <v>106</v>
      </c>
      <c r="E26" s="55" t="s">
        <v>896</v>
      </c>
      <c r="F26" s="55" t="s">
        <v>897</v>
      </c>
      <c r="G26" s="59">
        <v>34504</v>
      </c>
      <c r="H26" s="61">
        <v>21</v>
      </c>
      <c r="I26" s="59">
        <v>34504</v>
      </c>
      <c r="J26" s="59">
        <v>0</v>
      </c>
      <c r="K26" s="55" t="s">
        <v>121</v>
      </c>
      <c r="L26" s="55" t="s">
        <v>122</v>
      </c>
    </row>
    <row r="27" spans="1:12" ht="30.95" customHeight="1">
      <c r="A27" s="57" t="s">
        <v>892</v>
      </c>
      <c r="B27" s="55" t="s">
        <v>409</v>
      </c>
      <c r="C27" s="55" t="s">
        <v>97</v>
      </c>
      <c r="D27" s="55" t="s">
        <v>116</v>
      </c>
      <c r="E27" s="55" t="s">
        <v>896</v>
      </c>
      <c r="F27" s="55" t="s">
        <v>897</v>
      </c>
      <c r="G27" s="59">
        <v>34051</v>
      </c>
      <c r="H27" s="61">
        <v>23</v>
      </c>
      <c r="I27" s="59">
        <v>34051</v>
      </c>
      <c r="J27" s="59">
        <v>0</v>
      </c>
      <c r="K27" s="55" t="s">
        <v>121</v>
      </c>
      <c r="L27" s="55" t="s">
        <v>122</v>
      </c>
    </row>
    <row r="28" spans="1:12" ht="30.95" customHeight="1">
      <c r="A28" s="57" t="s">
        <v>892</v>
      </c>
      <c r="B28" s="55" t="s">
        <v>515</v>
      </c>
      <c r="C28" s="55" t="s">
        <v>169</v>
      </c>
      <c r="D28" s="55" t="s">
        <v>129</v>
      </c>
      <c r="E28" s="55" t="s">
        <v>893</v>
      </c>
      <c r="F28" s="55" t="s">
        <v>894</v>
      </c>
      <c r="G28" s="59">
        <v>33386</v>
      </c>
      <c r="H28" s="61">
        <v>25</v>
      </c>
      <c r="I28" s="59">
        <v>33386</v>
      </c>
      <c r="J28" s="59">
        <v>0</v>
      </c>
      <c r="K28" s="55" t="s">
        <v>783</v>
      </c>
      <c r="L28" s="55" t="s">
        <v>895</v>
      </c>
    </row>
    <row r="29" spans="1:12" ht="30.95" customHeight="1">
      <c r="A29" s="58" t="s">
        <v>892</v>
      </c>
      <c r="B29" s="56" t="s">
        <v>371</v>
      </c>
      <c r="C29" s="56" t="s">
        <v>125</v>
      </c>
      <c r="D29" s="56" t="s">
        <v>93</v>
      </c>
      <c r="E29" s="56" t="s">
        <v>896</v>
      </c>
      <c r="F29" s="56" t="s">
        <v>898</v>
      </c>
      <c r="G29" s="60">
        <v>32091</v>
      </c>
      <c r="H29" s="62">
        <v>2</v>
      </c>
      <c r="I29" s="60">
        <v>32091</v>
      </c>
      <c r="J29" s="60">
        <v>32091</v>
      </c>
      <c r="K29" s="56" t="s">
        <v>135</v>
      </c>
      <c r="L29" s="56" t="s">
        <v>136</v>
      </c>
    </row>
    <row r="31" spans="1:12" ht="24" customHeight="1">
      <c r="A31" s="121" t="s">
        <v>899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</row>
    <row r="32" spans="1:12" ht="24" customHeight="1">
      <c r="A32" s="122" t="s">
        <v>900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</row>
    <row r="33" spans="1:12" ht="24" customHeight="1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</row>
    <row r="34" spans="1:12" ht="24" customHeight="1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</row>
    <row r="35" spans="1:12" ht="24" customHeight="1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</row>
  </sheetData>
  <mergeCells count="13">
    <mergeCell ref="A8:L8"/>
    <mergeCell ref="A31:L31"/>
    <mergeCell ref="A32:L35"/>
    <mergeCell ref="A1:L1"/>
    <mergeCell ref="A2:L2"/>
    <mergeCell ref="A4:C4"/>
    <mergeCell ref="A5:C6"/>
    <mergeCell ref="D4:F4"/>
    <mergeCell ref="D5:F6"/>
    <mergeCell ref="G4:I4"/>
    <mergeCell ref="G5:I6"/>
    <mergeCell ref="J4:L4"/>
    <mergeCell ref="J5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6"/>
  <sheetViews>
    <sheetView workbookViewId="0"/>
  </sheetViews>
  <sheetFormatPr defaultRowHeight="14.25"/>
  <cols>
    <col min="1" max="1" width="25" customWidth="1"/>
    <col min="2" max="2" width="12" customWidth="1"/>
    <col min="3" max="3" width="10" customWidth="1"/>
    <col min="4" max="4" width="14" customWidth="1"/>
    <col min="5" max="5" width="42" customWidth="1"/>
    <col min="6" max="6" width="34" customWidth="1"/>
    <col min="7" max="8" width="14" customWidth="1"/>
  </cols>
  <sheetData>
    <row r="1" spans="1:8" ht="33.950000000000003" customHeight="1">
      <c r="A1" s="103" t="s">
        <v>901</v>
      </c>
      <c r="B1" s="103"/>
      <c r="C1" s="103"/>
      <c r="D1" s="103"/>
      <c r="E1" s="103"/>
      <c r="F1" s="103"/>
      <c r="G1" s="103"/>
      <c r="H1" s="103"/>
    </row>
    <row r="2" spans="1:8" ht="24" customHeight="1">
      <c r="A2" s="104" t="s">
        <v>902</v>
      </c>
      <c r="B2" s="104"/>
      <c r="C2" s="104"/>
      <c r="D2" s="104"/>
      <c r="E2" s="104"/>
      <c r="F2" s="104"/>
      <c r="G2" s="104"/>
      <c r="H2" s="104"/>
    </row>
    <row r="4" spans="1:8">
      <c r="A4" s="105" t="s">
        <v>903</v>
      </c>
      <c r="B4" s="105"/>
      <c r="C4" s="123" t="s">
        <v>904</v>
      </c>
      <c r="D4" s="123"/>
      <c r="E4" s="123" t="s">
        <v>905</v>
      </c>
      <c r="F4" s="123"/>
      <c r="G4" s="123" t="s">
        <v>906</v>
      </c>
      <c r="H4" s="123"/>
    </row>
    <row r="5" spans="1:8">
      <c r="A5" s="106">
        <f>COUNTA(Orders!$A$2:$A$421)</f>
        <v>420</v>
      </c>
      <c r="B5" s="108"/>
      <c r="C5" s="106">
        <f>0</f>
        <v>0</v>
      </c>
      <c r="D5" s="108"/>
      <c r="E5" s="106">
        <f>0</f>
        <v>0</v>
      </c>
      <c r="F5" s="108"/>
      <c r="G5" s="106">
        <f>0</f>
        <v>0</v>
      </c>
      <c r="H5" s="108"/>
    </row>
    <row r="6" spans="1:8">
      <c r="A6" s="109"/>
      <c r="B6" s="111"/>
      <c r="C6" s="109"/>
      <c r="D6" s="111"/>
      <c r="E6" s="109"/>
      <c r="F6" s="111"/>
      <c r="G6" s="109"/>
      <c r="H6" s="111"/>
    </row>
    <row r="8" spans="1:8">
      <c r="A8" s="118" t="s">
        <v>907</v>
      </c>
      <c r="B8" s="118"/>
      <c r="C8" s="118"/>
      <c r="D8" s="118"/>
      <c r="E8" s="118" t="s">
        <v>884</v>
      </c>
      <c r="F8" s="118"/>
      <c r="G8" s="118"/>
      <c r="H8" s="118"/>
    </row>
    <row r="9" spans="1:8">
      <c r="A9" s="106">
        <f>25</f>
        <v>25</v>
      </c>
      <c r="B9" s="107"/>
      <c r="C9" s="107"/>
      <c r="D9" s="108"/>
      <c r="E9" s="112">
        <f>540530</f>
        <v>540530</v>
      </c>
      <c r="F9" s="113"/>
      <c r="G9" s="113"/>
      <c r="H9" s="114"/>
    </row>
    <row r="10" spans="1:8">
      <c r="A10" s="109"/>
      <c r="B10" s="110"/>
      <c r="C10" s="110"/>
      <c r="D10" s="111"/>
      <c r="E10" s="115"/>
      <c r="F10" s="116"/>
      <c r="G10" s="116"/>
      <c r="H10" s="117"/>
    </row>
    <row r="12" spans="1:8" ht="33.950000000000003" customHeight="1">
      <c r="A12" s="54" t="s">
        <v>702</v>
      </c>
      <c r="B12" s="54" t="s">
        <v>908</v>
      </c>
      <c r="C12" s="54" t="s">
        <v>909</v>
      </c>
      <c r="D12" s="54" t="s">
        <v>759</v>
      </c>
      <c r="E12" s="54" t="s">
        <v>910</v>
      </c>
      <c r="F12" s="54" t="s">
        <v>911</v>
      </c>
    </row>
    <row r="13" spans="1:8" ht="33.950000000000003" customHeight="1">
      <c r="A13" s="50" t="s">
        <v>912</v>
      </c>
      <c r="B13" s="63" t="s">
        <v>913</v>
      </c>
      <c r="C13" s="50">
        <v>0</v>
      </c>
      <c r="D13" s="50" t="s">
        <v>914</v>
      </c>
      <c r="E13" s="50" t="s">
        <v>915</v>
      </c>
      <c r="F13" s="50" t="s">
        <v>916</v>
      </c>
    </row>
    <row r="14" spans="1:8" ht="33.950000000000003" customHeight="1">
      <c r="A14" s="50" t="s">
        <v>917</v>
      </c>
      <c r="B14" s="63" t="s">
        <v>913</v>
      </c>
      <c r="C14" s="50">
        <v>0</v>
      </c>
      <c r="D14" s="50" t="s">
        <v>914</v>
      </c>
      <c r="E14" s="50" t="s">
        <v>918</v>
      </c>
      <c r="F14" s="50" t="s">
        <v>919</v>
      </c>
    </row>
    <row r="15" spans="1:8" ht="33.950000000000003" customHeight="1">
      <c r="A15" s="50" t="s">
        <v>920</v>
      </c>
      <c r="B15" s="63" t="s">
        <v>913</v>
      </c>
      <c r="C15" s="50">
        <v>0</v>
      </c>
      <c r="D15" s="50" t="s">
        <v>921</v>
      </c>
      <c r="E15" s="50" t="s">
        <v>922</v>
      </c>
      <c r="F15" s="50" t="s">
        <v>923</v>
      </c>
    </row>
    <row r="16" spans="1:8" ht="33.950000000000003" customHeight="1">
      <c r="A16" s="50" t="s">
        <v>924</v>
      </c>
      <c r="B16" s="63" t="s">
        <v>913</v>
      </c>
      <c r="C16" s="50">
        <v>0</v>
      </c>
      <c r="D16" s="50" t="s">
        <v>914</v>
      </c>
      <c r="E16" s="50" t="s">
        <v>925</v>
      </c>
      <c r="F16" s="50" t="s">
        <v>926</v>
      </c>
    </row>
    <row r="17" spans="1:8" ht="33.950000000000003" customHeight="1">
      <c r="A17" s="50" t="s">
        <v>927</v>
      </c>
      <c r="B17" s="63" t="s">
        <v>913</v>
      </c>
      <c r="C17" s="50">
        <v>0</v>
      </c>
      <c r="D17" s="50" t="s">
        <v>914</v>
      </c>
      <c r="E17" s="50" t="s">
        <v>928</v>
      </c>
      <c r="F17" s="50" t="s">
        <v>929</v>
      </c>
    </row>
    <row r="18" spans="1:8" ht="33.950000000000003" customHeight="1">
      <c r="A18" s="50" t="s">
        <v>930</v>
      </c>
      <c r="B18" s="63" t="s">
        <v>913</v>
      </c>
      <c r="C18" s="50">
        <v>0</v>
      </c>
      <c r="D18" s="50" t="s">
        <v>931</v>
      </c>
      <c r="E18" s="50" t="s">
        <v>932</v>
      </c>
      <c r="F18" s="50" t="s">
        <v>933</v>
      </c>
    </row>
    <row r="19" spans="1:8" ht="33.950000000000003" customHeight="1">
      <c r="A19" s="50" t="s">
        <v>934</v>
      </c>
      <c r="B19" s="63" t="s">
        <v>935</v>
      </c>
      <c r="C19" s="50">
        <v>25</v>
      </c>
      <c r="D19" s="50" t="s">
        <v>936</v>
      </c>
      <c r="E19" s="50" t="s">
        <v>937</v>
      </c>
      <c r="F19" s="50" t="s">
        <v>938</v>
      </c>
    </row>
    <row r="20" spans="1:8" ht="33.950000000000003" customHeight="1">
      <c r="A20" s="53" t="s">
        <v>939</v>
      </c>
      <c r="B20" s="64" t="s">
        <v>913</v>
      </c>
      <c r="C20" s="53">
        <v>0</v>
      </c>
      <c r="D20" s="53" t="s">
        <v>940</v>
      </c>
      <c r="E20" s="53" t="s">
        <v>941</v>
      </c>
      <c r="F20" s="53" t="s">
        <v>942</v>
      </c>
    </row>
    <row r="22" spans="1:8" ht="24" customHeight="1">
      <c r="A22" s="121" t="s">
        <v>943</v>
      </c>
      <c r="B22" s="121"/>
      <c r="C22" s="121"/>
      <c r="D22" s="121"/>
      <c r="E22" s="121"/>
      <c r="F22" s="121"/>
      <c r="G22" s="121"/>
      <c r="H22" s="121"/>
    </row>
    <row r="23" spans="1:8" ht="24" customHeight="1">
      <c r="A23" s="122" t="s">
        <v>944</v>
      </c>
      <c r="B23" s="122"/>
      <c r="C23" s="122"/>
      <c r="D23" s="122"/>
      <c r="E23" s="122"/>
      <c r="F23" s="122"/>
      <c r="G23" s="122"/>
      <c r="H23" s="122"/>
    </row>
    <row r="24" spans="1:8" ht="24" customHeight="1">
      <c r="A24" s="122"/>
      <c r="B24" s="122"/>
      <c r="C24" s="122"/>
      <c r="D24" s="122"/>
      <c r="E24" s="122"/>
      <c r="F24" s="122"/>
      <c r="G24" s="122"/>
      <c r="H24" s="122"/>
    </row>
    <row r="25" spans="1:8" ht="24" customHeight="1">
      <c r="A25" s="122"/>
      <c r="B25" s="122"/>
      <c r="C25" s="122"/>
      <c r="D25" s="122"/>
      <c r="E25" s="122"/>
      <c r="F25" s="122"/>
      <c r="G25" s="122"/>
      <c r="H25" s="122"/>
    </row>
    <row r="26" spans="1:8" ht="24" customHeight="1">
      <c r="A26" s="122"/>
      <c r="B26" s="122"/>
      <c r="C26" s="122"/>
      <c r="D26" s="122"/>
      <c r="E26" s="122"/>
      <c r="F26" s="122"/>
      <c r="G26" s="122"/>
      <c r="H26" s="122"/>
    </row>
  </sheetData>
  <mergeCells count="16">
    <mergeCell ref="A23:H26"/>
    <mergeCell ref="A8:D8"/>
    <mergeCell ref="A9:D10"/>
    <mergeCell ref="E8:H8"/>
    <mergeCell ref="E9:H10"/>
    <mergeCell ref="A22:H22"/>
    <mergeCell ref="A1:H1"/>
    <mergeCell ref="A2:H2"/>
    <mergeCell ref="A4:B4"/>
    <mergeCell ref="A5:B6"/>
    <mergeCell ref="C4:D4"/>
    <mergeCell ref="C5:D6"/>
    <mergeCell ref="E4:F4"/>
    <mergeCell ref="E5:F6"/>
    <mergeCell ref="G4:H4"/>
    <mergeCell ref="G5:H6"/>
  </mergeCells>
  <conditionalFormatting sqref="B13:B20">
    <cfRule type="expression" dxfId="1" priority="1">
      <formula>B13="PASS"</formula>
    </cfRule>
    <cfRule type="expression" dxfId="0" priority="2">
      <formula>B13="REVIEW"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21"/>
  <sheetViews>
    <sheetView showGridLines="0" workbookViewId="0"/>
  </sheetViews>
  <sheetFormatPr defaultRowHeight="14.25"/>
  <cols>
    <col min="1" max="2" width="13" customWidth="1"/>
    <col min="3" max="3" width="18" customWidth="1"/>
    <col min="4" max="5" width="13" customWidth="1"/>
    <col min="6" max="6" width="20" customWidth="1"/>
    <col min="7" max="7" width="17" customWidth="1"/>
    <col min="8" max="8" width="13" customWidth="1"/>
    <col min="9" max="9" width="20" customWidth="1"/>
    <col min="10" max="14" width="15" customWidth="1"/>
    <col min="15" max="19" width="13" customWidth="1"/>
    <col min="20" max="20" width="23" customWidth="1"/>
    <col min="21" max="21" width="38" customWidth="1"/>
    <col min="22" max="31" width="13" customWidth="1"/>
    <col min="32" max="32" width="12" customWidth="1"/>
  </cols>
  <sheetData>
    <row r="1" spans="1:32" ht="36" customHeight="1">
      <c r="A1" s="1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32</v>
      </c>
      <c r="W1" s="3" t="s">
        <v>33</v>
      </c>
      <c r="X1" s="3" t="s">
        <v>34</v>
      </c>
      <c r="Y1" s="3" t="s">
        <v>35</v>
      </c>
      <c r="Z1" s="3" t="s">
        <v>36</v>
      </c>
      <c r="AA1" s="3" t="s">
        <v>37</v>
      </c>
      <c r="AB1" s="3" t="s">
        <v>38</v>
      </c>
      <c r="AC1" s="3" t="s">
        <v>39</v>
      </c>
      <c r="AD1" s="3" t="s">
        <v>40</v>
      </c>
      <c r="AE1" s="2" t="s">
        <v>41</v>
      </c>
      <c r="AF1" s="43" t="s">
        <v>782</v>
      </c>
    </row>
    <row r="2" spans="1:32" ht="15">
      <c r="A2" s="4" t="s">
        <v>42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  <c r="J2" s="7">
        <v>45660.744981689815</v>
      </c>
      <c r="K2" s="7">
        <v>45665.744981689815</v>
      </c>
      <c r="L2" s="7">
        <v>45665.744981689815</v>
      </c>
      <c r="M2" s="7">
        <v>45721.744981689815</v>
      </c>
      <c r="N2" s="7">
        <v>45726.744981689815</v>
      </c>
      <c r="O2" s="10">
        <v>16233</v>
      </c>
      <c r="P2" s="10">
        <v>10982</v>
      </c>
      <c r="Q2" s="7">
        <v>45732.744981689815</v>
      </c>
      <c r="R2" s="7">
        <v>45754.744981689815</v>
      </c>
      <c r="S2" s="4">
        <v>30</v>
      </c>
      <c r="T2" s="4" t="s">
        <v>51</v>
      </c>
      <c r="U2" s="4" t="s">
        <v>52</v>
      </c>
      <c r="V2" s="10">
        <f t="shared" ref="V2:V65" si="0">O2-P2</f>
        <v>5251</v>
      </c>
      <c r="W2" s="13">
        <f t="shared" ref="W2:W65" si="1">IFERROR(V2/O2,0)</f>
        <v>0.32347686810817472</v>
      </c>
      <c r="X2" s="16">
        <f>IF(N2="",'Project Guide'!$B$7-L2,N2-L2)</f>
        <v>61</v>
      </c>
      <c r="Y2" s="4" t="str">
        <f t="shared" ref="Y2:Y65" si="2">IF(N2="","Open",IF(N2&lt;=M2,"On Time","Late"))</f>
        <v>Late</v>
      </c>
      <c r="Z2" s="16">
        <f>IF(N2="",MAX(0,'Project Guide'!$B$7-M2),MAX(0,N2-M2))</f>
        <v>5</v>
      </c>
      <c r="AA2" s="10">
        <f t="shared" ref="AA2:AA65" si="3">IF(Z2&gt;0,O2,0)</f>
        <v>16233</v>
      </c>
      <c r="AB2" s="16">
        <f>IF(Q2="","",IF(R2="",'Project Guide'!$B$7-Q2,R2-Q2))</f>
        <v>22</v>
      </c>
      <c r="AC2" s="4" t="str">
        <f>IF(Q2="","Not Invoiced",IF(R2&lt;&gt;"","Paid",IF('Project Guide'!$B$7&gt;Q2+S2,"Overdue","Open")))</f>
        <v>Paid</v>
      </c>
      <c r="AD2" s="10">
        <f t="shared" ref="AD2:AD65" si="4">IF(OR(AC2="Open",AC2="Overdue"),O2,0)</f>
        <v>0</v>
      </c>
      <c r="AE2" s="4" t="str">
        <f t="shared" ref="AE2:AE65" si="5">TEXT(L2,"yyyy-mm")</f>
        <v>2025-01</v>
      </c>
      <c r="AF2" s="44" t="str">
        <f t="shared" ref="AF2:AF65" si="6">IF(OR(AC2="Overdue",AA2&gt;=40000,Z2&gt;=15),"P1",IF(OR(Z2&gt;=7,AA2&gt;=20000),"P2",IF(Z2&gt;0,"P3","Monitor")))</f>
        <v>P3</v>
      </c>
    </row>
    <row r="3" spans="1:32" ht="15">
      <c r="A3" s="5" t="s">
        <v>53</v>
      </c>
      <c r="B3" s="5" t="s">
        <v>54</v>
      </c>
      <c r="C3" s="5" t="s">
        <v>55</v>
      </c>
      <c r="D3" s="5" t="s">
        <v>56</v>
      </c>
      <c r="E3" s="5" t="s">
        <v>57</v>
      </c>
      <c r="F3" s="5" t="s">
        <v>58</v>
      </c>
      <c r="G3" s="5" t="s">
        <v>59</v>
      </c>
      <c r="H3" s="5" t="s">
        <v>60</v>
      </c>
      <c r="I3" s="5" t="s">
        <v>61</v>
      </c>
      <c r="J3" s="8">
        <v>45663.941314780095</v>
      </c>
      <c r="K3" s="8">
        <v>45667.941314780095</v>
      </c>
      <c r="L3" s="8">
        <v>45667.941314780095</v>
      </c>
      <c r="M3" s="8">
        <v>45739.941314780095</v>
      </c>
      <c r="N3" s="8">
        <v>45739.941314780095</v>
      </c>
      <c r="O3" s="11">
        <v>19367</v>
      </c>
      <c r="P3" s="11">
        <v>13218</v>
      </c>
      <c r="Q3" s="8">
        <v>45740.941314780095</v>
      </c>
      <c r="R3" s="8">
        <v>45772.941314780095</v>
      </c>
      <c r="S3" s="5">
        <v>30</v>
      </c>
      <c r="T3" s="5" t="s">
        <v>62</v>
      </c>
      <c r="U3" s="5" t="s">
        <v>63</v>
      </c>
      <c r="V3" s="11">
        <f t="shared" si="0"/>
        <v>6149</v>
      </c>
      <c r="W3" s="14">
        <f t="shared" si="1"/>
        <v>0.31749883822997882</v>
      </c>
      <c r="X3" s="17">
        <f>IF(N3="",'Project Guide'!$B$7-L3,N3-L3)</f>
        <v>72</v>
      </c>
      <c r="Y3" s="5" t="str">
        <f t="shared" si="2"/>
        <v>On Time</v>
      </c>
      <c r="Z3" s="17">
        <f>IF(N3="",MAX(0,'Project Guide'!$B$7-M3),MAX(0,N3-M3))</f>
        <v>0</v>
      </c>
      <c r="AA3" s="11">
        <f t="shared" si="3"/>
        <v>0</v>
      </c>
      <c r="AB3" s="17">
        <f>IF(Q3="","",IF(R3="",'Project Guide'!$B$7-Q3,R3-Q3))</f>
        <v>32</v>
      </c>
      <c r="AC3" s="5" t="str">
        <f>IF(Q3="","Not Invoiced",IF(R3&lt;&gt;"","Paid",IF('Project Guide'!$B$7&gt;Q3+S3,"Overdue","Open")))</f>
        <v>Paid</v>
      </c>
      <c r="AD3" s="11">
        <f t="shared" si="4"/>
        <v>0</v>
      </c>
      <c r="AE3" s="5" t="str">
        <f t="shared" si="5"/>
        <v>2025-01</v>
      </c>
      <c r="AF3" s="44" t="str">
        <f t="shared" si="6"/>
        <v>Monitor</v>
      </c>
    </row>
    <row r="4" spans="1:32" ht="15">
      <c r="A4" s="5" t="s">
        <v>64</v>
      </c>
      <c r="B4" s="5" t="s">
        <v>65</v>
      </c>
      <c r="C4" s="5" t="s">
        <v>66</v>
      </c>
      <c r="D4" s="5" t="s">
        <v>67</v>
      </c>
      <c r="E4" s="5" t="s">
        <v>68</v>
      </c>
      <c r="F4" s="5" t="s">
        <v>69</v>
      </c>
      <c r="G4" s="5" t="s">
        <v>70</v>
      </c>
      <c r="H4" s="5" t="s">
        <v>49</v>
      </c>
      <c r="I4" s="5" t="s">
        <v>50</v>
      </c>
      <c r="J4" s="8">
        <v>45662.940513125002</v>
      </c>
      <c r="K4" s="8">
        <v>45665.940513125002</v>
      </c>
      <c r="L4" s="8">
        <v>45668.940513125002</v>
      </c>
      <c r="M4" s="8">
        <v>45714.940513125002</v>
      </c>
      <c r="N4" s="8">
        <v>45711.940513125002</v>
      </c>
      <c r="O4" s="11">
        <v>57723</v>
      </c>
      <c r="P4" s="11">
        <v>45401</v>
      </c>
      <c r="Q4" s="8">
        <v>45712.940513125002</v>
      </c>
      <c r="R4" s="8">
        <v>45763.940513125002</v>
      </c>
      <c r="S4" s="5">
        <v>45</v>
      </c>
      <c r="T4" s="5" t="s">
        <v>62</v>
      </c>
      <c r="U4" s="5" t="s">
        <v>63</v>
      </c>
      <c r="V4" s="11">
        <f t="shared" si="0"/>
        <v>12322</v>
      </c>
      <c r="W4" s="14">
        <f t="shared" si="1"/>
        <v>0.2134677684805017</v>
      </c>
      <c r="X4" s="17">
        <f>IF(N4="",'Project Guide'!$B$7-L4,N4-L4)</f>
        <v>43</v>
      </c>
      <c r="Y4" s="5" t="str">
        <f t="shared" si="2"/>
        <v>On Time</v>
      </c>
      <c r="Z4" s="17">
        <f>IF(N4="",MAX(0,'Project Guide'!$B$7-M4),MAX(0,N4-M4))</f>
        <v>0</v>
      </c>
      <c r="AA4" s="11">
        <f t="shared" si="3"/>
        <v>0</v>
      </c>
      <c r="AB4" s="17">
        <f>IF(Q4="","",IF(R4="",'Project Guide'!$B$7-Q4,R4-Q4))</f>
        <v>51</v>
      </c>
      <c r="AC4" s="5" t="str">
        <f>IF(Q4="","Not Invoiced",IF(R4&lt;&gt;"","Paid",IF('Project Guide'!$B$7&gt;Q4+S4,"Overdue","Open")))</f>
        <v>Paid</v>
      </c>
      <c r="AD4" s="11">
        <f t="shared" si="4"/>
        <v>0</v>
      </c>
      <c r="AE4" s="5" t="str">
        <f t="shared" si="5"/>
        <v>2025-01</v>
      </c>
      <c r="AF4" s="44" t="str">
        <f t="shared" si="6"/>
        <v>Monitor</v>
      </c>
    </row>
    <row r="5" spans="1:32" ht="15">
      <c r="A5" s="5" t="s">
        <v>71</v>
      </c>
      <c r="B5" s="5" t="s">
        <v>54</v>
      </c>
      <c r="C5" s="5" t="s">
        <v>55</v>
      </c>
      <c r="D5" s="5" t="s">
        <v>56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8">
        <v>45665.152868993056</v>
      </c>
      <c r="K5" s="8">
        <v>45670.152868993056</v>
      </c>
      <c r="L5" s="8">
        <v>45670.152868993056</v>
      </c>
      <c r="M5" s="8">
        <v>45724.152868993056</v>
      </c>
      <c r="N5" s="8">
        <v>45723.152868993056</v>
      </c>
      <c r="O5" s="11">
        <v>30458</v>
      </c>
      <c r="P5" s="11">
        <v>21602</v>
      </c>
      <c r="Q5" s="8">
        <v>45728.152868993056</v>
      </c>
      <c r="R5" s="8">
        <v>45756.152868993056</v>
      </c>
      <c r="S5" s="5">
        <v>30</v>
      </c>
      <c r="T5" s="5" t="s">
        <v>62</v>
      </c>
      <c r="U5" s="5" t="s">
        <v>63</v>
      </c>
      <c r="V5" s="11">
        <f t="shared" si="0"/>
        <v>8856</v>
      </c>
      <c r="W5" s="14">
        <f t="shared" si="1"/>
        <v>0.29076104800052532</v>
      </c>
      <c r="X5" s="17">
        <f>IF(N5="",'Project Guide'!$B$7-L5,N5-L5)</f>
        <v>53</v>
      </c>
      <c r="Y5" s="5" t="str">
        <f t="shared" si="2"/>
        <v>On Time</v>
      </c>
      <c r="Z5" s="17">
        <f>IF(N5="",MAX(0,'Project Guide'!$B$7-M5),MAX(0,N5-M5))</f>
        <v>0</v>
      </c>
      <c r="AA5" s="11">
        <f t="shared" si="3"/>
        <v>0</v>
      </c>
      <c r="AB5" s="17">
        <f>IF(Q5="","",IF(R5="",'Project Guide'!$B$7-Q5,R5-Q5))</f>
        <v>28</v>
      </c>
      <c r="AC5" s="5" t="str">
        <f>IF(Q5="","Not Invoiced",IF(R5&lt;&gt;"","Paid",IF('Project Guide'!$B$7&gt;Q5+S5,"Overdue","Open")))</f>
        <v>Paid</v>
      </c>
      <c r="AD5" s="11">
        <f t="shared" si="4"/>
        <v>0</v>
      </c>
      <c r="AE5" s="5" t="str">
        <f t="shared" si="5"/>
        <v>2025-01</v>
      </c>
      <c r="AF5" s="44" t="str">
        <f t="shared" si="6"/>
        <v>Monitor</v>
      </c>
    </row>
    <row r="6" spans="1:32" ht="15">
      <c r="A6" s="5" t="s">
        <v>77</v>
      </c>
      <c r="B6" s="5" t="s">
        <v>65</v>
      </c>
      <c r="C6" s="5" t="s">
        <v>66</v>
      </c>
      <c r="D6" s="5" t="s">
        <v>67</v>
      </c>
      <c r="E6" s="5" t="s">
        <v>57</v>
      </c>
      <c r="F6" s="5" t="s">
        <v>58</v>
      </c>
      <c r="G6" s="5" t="s">
        <v>59</v>
      </c>
      <c r="H6" s="5" t="s">
        <v>78</v>
      </c>
      <c r="I6" s="5" t="s">
        <v>79</v>
      </c>
      <c r="J6" s="8">
        <v>45665.323295486109</v>
      </c>
      <c r="K6" s="8">
        <v>45666.323295486109</v>
      </c>
      <c r="L6" s="8">
        <v>45670.323295486109</v>
      </c>
      <c r="M6" s="8">
        <v>45733.323295486109</v>
      </c>
      <c r="N6" s="8">
        <v>45749.323295486109</v>
      </c>
      <c r="O6" s="11">
        <v>5067</v>
      </c>
      <c r="P6" s="11">
        <v>3617</v>
      </c>
      <c r="Q6" s="8">
        <v>45752.323295486109</v>
      </c>
      <c r="R6" s="8">
        <v>45815.323295486109</v>
      </c>
      <c r="S6" s="5">
        <v>60</v>
      </c>
      <c r="T6" s="5" t="s">
        <v>62</v>
      </c>
      <c r="U6" s="5" t="s">
        <v>63</v>
      </c>
      <c r="V6" s="11">
        <f t="shared" si="0"/>
        <v>1450</v>
      </c>
      <c r="W6" s="14">
        <f t="shared" si="1"/>
        <v>0.28616538385632523</v>
      </c>
      <c r="X6" s="17">
        <f>IF(N6="",'Project Guide'!$B$7-L6,N6-L6)</f>
        <v>79</v>
      </c>
      <c r="Y6" s="5" t="str">
        <f t="shared" si="2"/>
        <v>Late</v>
      </c>
      <c r="Z6" s="17">
        <f>IF(N6="",MAX(0,'Project Guide'!$B$7-M6),MAX(0,N6-M6))</f>
        <v>16</v>
      </c>
      <c r="AA6" s="11">
        <f t="shared" si="3"/>
        <v>5067</v>
      </c>
      <c r="AB6" s="17">
        <f>IF(Q6="","",IF(R6="",'Project Guide'!$B$7-Q6,R6-Q6))</f>
        <v>63</v>
      </c>
      <c r="AC6" s="5" t="str">
        <f>IF(Q6="","Not Invoiced",IF(R6&lt;&gt;"","Paid",IF('Project Guide'!$B$7&gt;Q6+S6,"Overdue","Open")))</f>
        <v>Paid</v>
      </c>
      <c r="AD6" s="11">
        <f t="shared" si="4"/>
        <v>0</v>
      </c>
      <c r="AE6" s="5" t="str">
        <f t="shared" si="5"/>
        <v>2025-01</v>
      </c>
      <c r="AF6" s="44" t="str">
        <f t="shared" si="6"/>
        <v>P1</v>
      </c>
    </row>
    <row r="7" spans="1:32" ht="15">
      <c r="A7" s="5" t="s">
        <v>80</v>
      </c>
      <c r="B7" s="5" t="s">
        <v>81</v>
      </c>
      <c r="C7" s="5" t="s">
        <v>82</v>
      </c>
      <c r="D7" s="5" t="s">
        <v>45</v>
      </c>
      <c r="E7" s="5" t="s">
        <v>83</v>
      </c>
      <c r="F7" s="5" t="s">
        <v>84</v>
      </c>
      <c r="G7" s="5" t="s">
        <v>85</v>
      </c>
      <c r="H7" s="5" t="s">
        <v>86</v>
      </c>
      <c r="I7" s="5" t="s">
        <v>87</v>
      </c>
      <c r="J7" s="8">
        <v>45665.028713159722</v>
      </c>
      <c r="K7" s="8">
        <v>45671.028713159722</v>
      </c>
      <c r="L7" s="8">
        <v>45671.028713159722</v>
      </c>
      <c r="M7" s="8">
        <v>45698.028713159722</v>
      </c>
      <c r="N7" s="8">
        <v>45691.028713159722</v>
      </c>
      <c r="O7" s="11">
        <v>24128</v>
      </c>
      <c r="P7" s="11">
        <v>18944</v>
      </c>
      <c r="Q7" s="8">
        <v>45691.028713159722</v>
      </c>
      <c r="R7" s="8">
        <v>45735.028713159722</v>
      </c>
      <c r="S7" s="5">
        <v>45</v>
      </c>
      <c r="T7" s="5" t="s">
        <v>62</v>
      </c>
      <c r="U7" s="5" t="s">
        <v>63</v>
      </c>
      <c r="V7" s="11">
        <f t="shared" si="0"/>
        <v>5184</v>
      </c>
      <c r="W7" s="14">
        <f t="shared" si="1"/>
        <v>0.21485411140583555</v>
      </c>
      <c r="X7" s="17">
        <f>IF(N7="",'Project Guide'!$B$7-L7,N7-L7)</f>
        <v>20</v>
      </c>
      <c r="Y7" s="5" t="str">
        <f t="shared" si="2"/>
        <v>On Time</v>
      </c>
      <c r="Z7" s="17">
        <f>IF(N7="",MAX(0,'Project Guide'!$B$7-M7),MAX(0,N7-M7))</f>
        <v>0</v>
      </c>
      <c r="AA7" s="11">
        <f t="shared" si="3"/>
        <v>0</v>
      </c>
      <c r="AB7" s="17">
        <f>IF(Q7="","",IF(R7="",'Project Guide'!$B$7-Q7,R7-Q7))</f>
        <v>44</v>
      </c>
      <c r="AC7" s="5" t="str">
        <f>IF(Q7="","Not Invoiced",IF(R7&lt;&gt;"","Paid",IF('Project Guide'!$B$7&gt;Q7+S7,"Overdue","Open")))</f>
        <v>Paid</v>
      </c>
      <c r="AD7" s="11">
        <f t="shared" si="4"/>
        <v>0</v>
      </c>
      <c r="AE7" s="5" t="str">
        <f t="shared" si="5"/>
        <v>2025-01</v>
      </c>
      <c r="AF7" s="44" t="str">
        <f t="shared" si="6"/>
        <v>Monitor</v>
      </c>
    </row>
    <row r="8" spans="1:32" ht="15">
      <c r="A8" s="5" t="s">
        <v>88</v>
      </c>
      <c r="B8" s="5" t="s">
        <v>89</v>
      </c>
      <c r="C8" s="5" t="s">
        <v>90</v>
      </c>
      <c r="D8" s="5" t="s">
        <v>91</v>
      </c>
      <c r="E8" s="5" t="s">
        <v>92</v>
      </c>
      <c r="F8" s="5" t="s">
        <v>93</v>
      </c>
      <c r="G8" s="5" t="s">
        <v>94</v>
      </c>
      <c r="H8" s="5" t="s">
        <v>86</v>
      </c>
      <c r="I8" s="5" t="s">
        <v>87</v>
      </c>
      <c r="J8" s="8">
        <v>45668.079428055556</v>
      </c>
      <c r="K8" s="8">
        <v>45674.079428055556</v>
      </c>
      <c r="L8" s="8">
        <v>45675.079428055556</v>
      </c>
      <c r="M8" s="8">
        <v>45707.079428055556</v>
      </c>
      <c r="N8" s="8">
        <v>45701.079428055556</v>
      </c>
      <c r="O8" s="11">
        <v>50018</v>
      </c>
      <c r="P8" s="11">
        <v>37986</v>
      </c>
      <c r="Q8" s="8">
        <v>45702.079428055556</v>
      </c>
      <c r="R8" s="8"/>
      <c r="S8" s="5">
        <v>30</v>
      </c>
      <c r="T8" s="5" t="s">
        <v>62</v>
      </c>
      <c r="U8" s="5" t="s">
        <v>63</v>
      </c>
      <c r="V8" s="11">
        <f t="shared" si="0"/>
        <v>12032</v>
      </c>
      <c r="W8" s="14">
        <f t="shared" si="1"/>
        <v>0.24055340077572074</v>
      </c>
      <c r="X8" s="17">
        <f>IF(N8="",'Project Guide'!$B$7-L8,N8-L8)</f>
        <v>26</v>
      </c>
      <c r="Y8" s="5" t="str">
        <f t="shared" si="2"/>
        <v>On Time</v>
      </c>
      <c r="Z8" s="17">
        <f>IF(N8="",MAX(0,'Project Guide'!$B$7-M8),MAX(0,N8-M8))</f>
        <v>0</v>
      </c>
      <c r="AA8" s="11">
        <f t="shared" si="3"/>
        <v>0</v>
      </c>
      <c r="AB8" s="17">
        <f>IF(Q8="","",IF(R8="",'Project Guide'!$B$7-Q8,R8-Q8))</f>
        <v>542.92057194444351</v>
      </c>
      <c r="AC8" s="5" t="str">
        <f>IF(Q8="","Not Invoiced",IF(R8&lt;&gt;"","Paid",IF('Project Guide'!$B$7&gt;Q8+S8,"Overdue","Open")))</f>
        <v>Overdue</v>
      </c>
      <c r="AD8" s="11">
        <f t="shared" si="4"/>
        <v>50018</v>
      </c>
      <c r="AE8" s="5" t="str">
        <f t="shared" si="5"/>
        <v>2025-01</v>
      </c>
      <c r="AF8" s="44" t="str">
        <f t="shared" si="6"/>
        <v>P1</v>
      </c>
    </row>
    <row r="9" spans="1:32" ht="15">
      <c r="A9" s="5" t="s">
        <v>95</v>
      </c>
      <c r="B9" s="5" t="s">
        <v>96</v>
      </c>
      <c r="C9" s="5" t="s">
        <v>97</v>
      </c>
      <c r="D9" s="5" t="s">
        <v>98</v>
      </c>
      <c r="E9" s="5" t="s">
        <v>99</v>
      </c>
      <c r="F9" s="5" t="s">
        <v>100</v>
      </c>
      <c r="G9" s="5" t="s">
        <v>101</v>
      </c>
      <c r="H9" s="5" t="s">
        <v>60</v>
      </c>
      <c r="I9" s="5" t="s">
        <v>61</v>
      </c>
      <c r="J9" s="8">
        <v>45669.239629363423</v>
      </c>
      <c r="K9" s="8">
        <v>45673.239629363423</v>
      </c>
      <c r="L9" s="8">
        <v>45675.239629363423</v>
      </c>
      <c r="M9" s="8">
        <v>45726.239629363423</v>
      </c>
      <c r="N9" s="8">
        <v>45729.239629363423</v>
      </c>
      <c r="O9" s="11">
        <v>17201</v>
      </c>
      <c r="P9" s="11">
        <v>13835</v>
      </c>
      <c r="Q9" s="8">
        <v>45732.239629363423</v>
      </c>
      <c r="R9" s="8">
        <v>45760.239629363423</v>
      </c>
      <c r="S9" s="5">
        <v>30</v>
      </c>
      <c r="T9" s="5" t="s">
        <v>62</v>
      </c>
      <c r="U9" s="5" t="s">
        <v>63</v>
      </c>
      <c r="V9" s="11">
        <f t="shared" si="0"/>
        <v>3366</v>
      </c>
      <c r="W9" s="14">
        <f t="shared" si="1"/>
        <v>0.19568629730829604</v>
      </c>
      <c r="X9" s="17">
        <f>IF(N9="",'Project Guide'!$B$7-L9,N9-L9)</f>
        <v>54</v>
      </c>
      <c r="Y9" s="5" t="str">
        <f t="shared" si="2"/>
        <v>Late</v>
      </c>
      <c r="Z9" s="17">
        <f>IF(N9="",MAX(0,'Project Guide'!$B$7-M9),MAX(0,N9-M9))</f>
        <v>3</v>
      </c>
      <c r="AA9" s="11">
        <f t="shared" si="3"/>
        <v>17201</v>
      </c>
      <c r="AB9" s="17">
        <f>IF(Q9="","",IF(R9="",'Project Guide'!$B$7-Q9,R9-Q9))</f>
        <v>28</v>
      </c>
      <c r="AC9" s="5" t="str">
        <f>IF(Q9="","Not Invoiced",IF(R9&lt;&gt;"","Paid",IF('Project Guide'!$B$7&gt;Q9+S9,"Overdue","Open")))</f>
        <v>Paid</v>
      </c>
      <c r="AD9" s="11">
        <f t="shared" si="4"/>
        <v>0</v>
      </c>
      <c r="AE9" s="5" t="str">
        <f t="shared" si="5"/>
        <v>2025-01</v>
      </c>
      <c r="AF9" s="44" t="str">
        <f t="shared" si="6"/>
        <v>P3</v>
      </c>
    </row>
    <row r="10" spans="1:32" ht="15">
      <c r="A10" s="5" t="s">
        <v>102</v>
      </c>
      <c r="B10" s="5" t="s">
        <v>103</v>
      </c>
      <c r="C10" s="5" t="s">
        <v>104</v>
      </c>
      <c r="D10" s="5" t="s">
        <v>98</v>
      </c>
      <c r="E10" s="5" t="s">
        <v>105</v>
      </c>
      <c r="F10" s="5" t="s">
        <v>106</v>
      </c>
      <c r="G10" s="5" t="s">
        <v>107</v>
      </c>
      <c r="H10" s="5" t="s">
        <v>60</v>
      </c>
      <c r="I10" s="5" t="s">
        <v>61</v>
      </c>
      <c r="J10" s="8">
        <v>45671.077806886577</v>
      </c>
      <c r="K10" s="8">
        <v>45675.077806886577</v>
      </c>
      <c r="L10" s="8">
        <v>45678.077806886577</v>
      </c>
      <c r="M10" s="8">
        <v>45724.077806886577</v>
      </c>
      <c r="N10" s="8">
        <v>45723.077806886577</v>
      </c>
      <c r="O10" s="11">
        <v>10810</v>
      </c>
      <c r="P10" s="11">
        <v>8810</v>
      </c>
      <c r="Q10" s="8">
        <v>45724.077806886577</v>
      </c>
      <c r="R10" s="8">
        <v>45767.077806886577</v>
      </c>
      <c r="S10" s="5">
        <v>45</v>
      </c>
      <c r="T10" s="5" t="s">
        <v>62</v>
      </c>
      <c r="U10" s="5" t="s">
        <v>63</v>
      </c>
      <c r="V10" s="11">
        <f t="shared" si="0"/>
        <v>2000</v>
      </c>
      <c r="W10" s="14">
        <f t="shared" si="1"/>
        <v>0.18501387604070305</v>
      </c>
      <c r="X10" s="17">
        <f>IF(N10="",'Project Guide'!$B$7-L10,N10-L10)</f>
        <v>45</v>
      </c>
      <c r="Y10" s="5" t="str">
        <f t="shared" si="2"/>
        <v>On Time</v>
      </c>
      <c r="Z10" s="17">
        <f>IF(N10="",MAX(0,'Project Guide'!$B$7-M10),MAX(0,N10-M10))</f>
        <v>0</v>
      </c>
      <c r="AA10" s="11">
        <f t="shared" si="3"/>
        <v>0</v>
      </c>
      <c r="AB10" s="17">
        <f>IF(Q10="","",IF(R10="",'Project Guide'!$B$7-Q10,R10-Q10))</f>
        <v>43</v>
      </c>
      <c r="AC10" s="5" t="str">
        <f>IF(Q10="","Not Invoiced",IF(R10&lt;&gt;"","Paid",IF('Project Guide'!$B$7&gt;Q10+S10,"Overdue","Open")))</f>
        <v>Paid</v>
      </c>
      <c r="AD10" s="11">
        <f t="shared" si="4"/>
        <v>0</v>
      </c>
      <c r="AE10" s="5" t="str">
        <f t="shared" si="5"/>
        <v>2025-01</v>
      </c>
      <c r="AF10" s="44" t="str">
        <f t="shared" si="6"/>
        <v>Monitor</v>
      </c>
    </row>
    <row r="11" spans="1:32" ht="15">
      <c r="A11" s="5" t="s">
        <v>108</v>
      </c>
      <c r="B11" s="5" t="s">
        <v>54</v>
      </c>
      <c r="C11" s="5" t="s">
        <v>55</v>
      </c>
      <c r="D11" s="5" t="s">
        <v>56</v>
      </c>
      <c r="E11" s="5" t="s">
        <v>68</v>
      </c>
      <c r="F11" s="5" t="s">
        <v>69</v>
      </c>
      <c r="G11" s="5" t="s">
        <v>70</v>
      </c>
      <c r="H11" s="5" t="s">
        <v>60</v>
      </c>
      <c r="I11" s="5" t="s">
        <v>61</v>
      </c>
      <c r="J11" s="8">
        <v>45676.212375023148</v>
      </c>
      <c r="K11" s="8">
        <v>45679.212375023148</v>
      </c>
      <c r="L11" s="8">
        <v>45681.212375023148</v>
      </c>
      <c r="M11" s="8">
        <v>45725.212375023148</v>
      </c>
      <c r="N11" s="8">
        <v>45723.212375023148</v>
      </c>
      <c r="O11" s="11">
        <v>16447</v>
      </c>
      <c r="P11" s="11">
        <v>12322</v>
      </c>
      <c r="Q11" s="8">
        <v>45729.212375023148</v>
      </c>
      <c r="R11" s="8">
        <v>45780.212375023148</v>
      </c>
      <c r="S11" s="5">
        <v>45</v>
      </c>
      <c r="T11" s="5" t="s">
        <v>62</v>
      </c>
      <c r="U11" s="5" t="s">
        <v>63</v>
      </c>
      <c r="V11" s="11">
        <f t="shared" si="0"/>
        <v>4125</v>
      </c>
      <c r="W11" s="14">
        <f t="shared" si="1"/>
        <v>0.25080561804584423</v>
      </c>
      <c r="X11" s="17">
        <f>IF(N11="",'Project Guide'!$B$7-L11,N11-L11)</f>
        <v>42</v>
      </c>
      <c r="Y11" s="5" t="str">
        <f t="shared" si="2"/>
        <v>On Time</v>
      </c>
      <c r="Z11" s="17">
        <f>IF(N11="",MAX(0,'Project Guide'!$B$7-M11),MAX(0,N11-M11))</f>
        <v>0</v>
      </c>
      <c r="AA11" s="11">
        <f t="shared" si="3"/>
        <v>0</v>
      </c>
      <c r="AB11" s="17">
        <f>IF(Q11="","",IF(R11="",'Project Guide'!$B$7-Q11,R11-Q11))</f>
        <v>51</v>
      </c>
      <c r="AC11" s="5" t="str">
        <f>IF(Q11="","Not Invoiced",IF(R11&lt;&gt;"","Paid",IF('Project Guide'!$B$7&gt;Q11+S11,"Overdue","Open")))</f>
        <v>Paid</v>
      </c>
      <c r="AD11" s="11">
        <f t="shared" si="4"/>
        <v>0</v>
      </c>
      <c r="AE11" s="5" t="str">
        <f t="shared" si="5"/>
        <v>2025-01</v>
      </c>
      <c r="AF11" s="44" t="str">
        <f t="shared" si="6"/>
        <v>Monitor</v>
      </c>
    </row>
    <row r="12" spans="1:32" ht="15">
      <c r="A12" s="5" t="s">
        <v>109</v>
      </c>
      <c r="B12" s="5" t="s">
        <v>110</v>
      </c>
      <c r="C12" s="5" t="s">
        <v>111</v>
      </c>
      <c r="D12" s="5" t="s">
        <v>91</v>
      </c>
      <c r="E12" s="5" t="s">
        <v>68</v>
      </c>
      <c r="F12" s="5" t="s">
        <v>69</v>
      </c>
      <c r="G12" s="5" t="s">
        <v>70</v>
      </c>
      <c r="H12" s="5" t="s">
        <v>49</v>
      </c>
      <c r="I12" s="5" t="s">
        <v>50</v>
      </c>
      <c r="J12" s="8">
        <v>45675.62656287037</v>
      </c>
      <c r="K12" s="8">
        <v>45679.62656287037</v>
      </c>
      <c r="L12" s="8">
        <v>45681.62656287037</v>
      </c>
      <c r="M12" s="8">
        <v>45724.62656287037</v>
      </c>
      <c r="N12" s="8">
        <v>45718.62656287037</v>
      </c>
      <c r="O12" s="11">
        <v>52853</v>
      </c>
      <c r="P12" s="11">
        <v>36486</v>
      </c>
      <c r="Q12" s="8">
        <v>45724.62656287037</v>
      </c>
      <c r="R12" s="8">
        <v>45762.62656287037</v>
      </c>
      <c r="S12" s="5">
        <v>45</v>
      </c>
      <c r="T12" s="5" t="s">
        <v>62</v>
      </c>
      <c r="U12" s="5" t="s">
        <v>63</v>
      </c>
      <c r="V12" s="11">
        <f t="shared" si="0"/>
        <v>16367</v>
      </c>
      <c r="W12" s="14">
        <f t="shared" si="1"/>
        <v>0.3096702173954175</v>
      </c>
      <c r="X12" s="17">
        <f>IF(N12="",'Project Guide'!$B$7-L12,N12-L12)</f>
        <v>37</v>
      </c>
      <c r="Y12" s="5" t="str">
        <f t="shared" si="2"/>
        <v>On Time</v>
      </c>
      <c r="Z12" s="17">
        <f>IF(N12="",MAX(0,'Project Guide'!$B$7-M12),MAX(0,N12-M12))</f>
        <v>0</v>
      </c>
      <c r="AA12" s="11">
        <f t="shared" si="3"/>
        <v>0</v>
      </c>
      <c r="AB12" s="17">
        <f>IF(Q12="","",IF(R12="",'Project Guide'!$B$7-Q12,R12-Q12))</f>
        <v>38</v>
      </c>
      <c r="AC12" s="5" t="str">
        <f>IF(Q12="","Not Invoiced",IF(R12&lt;&gt;"","Paid",IF('Project Guide'!$B$7&gt;Q12+S12,"Overdue","Open")))</f>
        <v>Paid</v>
      </c>
      <c r="AD12" s="11">
        <f t="shared" si="4"/>
        <v>0</v>
      </c>
      <c r="AE12" s="5" t="str">
        <f t="shared" si="5"/>
        <v>2025-01</v>
      </c>
      <c r="AF12" s="44" t="str">
        <f t="shared" si="6"/>
        <v>Monitor</v>
      </c>
    </row>
    <row r="13" spans="1:32" ht="15">
      <c r="A13" s="5" t="s">
        <v>112</v>
      </c>
      <c r="B13" s="5" t="s">
        <v>113</v>
      </c>
      <c r="C13" s="5" t="s">
        <v>114</v>
      </c>
      <c r="D13" s="5" t="s">
        <v>91</v>
      </c>
      <c r="E13" s="5" t="s">
        <v>115</v>
      </c>
      <c r="F13" s="5" t="s">
        <v>116</v>
      </c>
      <c r="G13" s="5" t="s">
        <v>117</v>
      </c>
      <c r="H13" s="5" t="s">
        <v>75</v>
      </c>
      <c r="I13" s="5" t="s">
        <v>76</v>
      </c>
      <c r="J13" s="8">
        <v>45674.633803819444</v>
      </c>
      <c r="K13" s="8">
        <v>45679.633803819444</v>
      </c>
      <c r="L13" s="8">
        <v>45681.633803819444</v>
      </c>
      <c r="M13" s="8">
        <v>45760.633803819444</v>
      </c>
      <c r="N13" s="8">
        <v>45768.633803819444</v>
      </c>
      <c r="O13" s="11">
        <v>15375</v>
      </c>
      <c r="P13" s="11">
        <v>11084</v>
      </c>
      <c r="Q13" s="8">
        <v>45771.633803819444</v>
      </c>
      <c r="R13" s="8"/>
      <c r="S13" s="5">
        <v>45</v>
      </c>
      <c r="T13" s="5" t="s">
        <v>118</v>
      </c>
      <c r="U13" s="5" t="s">
        <v>119</v>
      </c>
      <c r="V13" s="11">
        <f t="shared" si="0"/>
        <v>4291</v>
      </c>
      <c r="W13" s="14">
        <f t="shared" si="1"/>
        <v>0.27908943089430893</v>
      </c>
      <c r="X13" s="17">
        <f>IF(N13="",'Project Guide'!$B$7-L13,N13-L13)</f>
        <v>87</v>
      </c>
      <c r="Y13" s="5" t="str">
        <f t="shared" si="2"/>
        <v>Late</v>
      </c>
      <c r="Z13" s="17">
        <f>IF(N13="",MAX(0,'Project Guide'!$B$7-M13),MAX(0,N13-M13))</f>
        <v>8</v>
      </c>
      <c r="AA13" s="11">
        <f t="shared" si="3"/>
        <v>15375</v>
      </c>
      <c r="AB13" s="17">
        <f>IF(Q13="","",IF(R13="",'Project Guide'!$B$7-Q13,R13-Q13))</f>
        <v>473.36619618055556</v>
      </c>
      <c r="AC13" s="5" t="str">
        <f>IF(Q13="","Not Invoiced",IF(R13&lt;&gt;"","Paid",IF('Project Guide'!$B$7&gt;Q13+S13,"Overdue","Open")))</f>
        <v>Overdue</v>
      </c>
      <c r="AD13" s="11">
        <f t="shared" si="4"/>
        <v>15375</v>
      </c>
      <c r="AE13" s="5" t="str">
        <f t="shared" si="5"/>
        <v>2025-01</v>
      </c>
      <c r="AF13" s="44" t="str">
        <f t="shared" si="6"/>
        <v>P1</v>
      </c>
    </row>
    <row r="14" spans="1:32" ht="15">
      <c r="A14" s="5" t="s">
        <v>120</v>
      </c>
      <c r="B14" s="5" t="s">
        <v>103</v>
      </c>
      <c r="C14" s="5" t="s">
        <v>104</v>
      </c>
      <c r="D14" s="5" t="s">
        <v>98</v>
      </c>
      <c r="E14" s="5" t="s">
        <v>83</v>
      </c>
      <c r="F14" s="5" t="s">
        <v>84</v>
      </c>
      <c r="G14" s="5" t="s">
        <v>85</v>
      </c>
      <c r="H14" s="5" t="s">
        <v>49</v>
      </c>
      <c r="I14" s="5" t="s">
        <v>50</v>
      </c>
      <c r="J14" s="8">
        <v>45676.600288831018</v>
      </c>
      <c r="K14" s="8">
        <v>45679.600288831018</v>
      </c>
      <c r="L14" s="8">
        <v>45682.600288831018</v>
      </c>
      <c r="M14" s="8">
        <v>45696.600288831018</v>
      </c>
      <c r="N14" s="8">
        <v>45703.600288831018</v>
      </c>
      <c r="O14" s="11">
        <v>54053</v>
      </c>
      <c r="P14" s="11">
        <v>37081</v>
      </c>
      <c r="Q14" s="8">
        <v>45706.600288831018</v>
      </c>
      <c r="R14" s="8">
        <v>45779.600288831018</v>
      </c>
      <c r="S14" s="5">
        <v>60</v>
      </c>
      <c r="T14" s="5" t="s">
        <v>121</v>
      </c>
      <c r="U14" s="5" t="s">
        <v>122</v>
      </c>
      <c r="V14" s="11">
        <f t="shared" si="0"/>
        <v>16972</v>
      </c>
      <c r="W14" s="14">
        <f t="shared" si="1"/>
        <v>0.313988122768394</v>
      </c>
      <c r="X14" s="17">
        <f>IF(N14="",'Project Guide'!$B$7-L14,N14-L14)</f>
        <v>21</v>
      </c>
      <c r="Y14" s="5" t="str">
        <f t="shared" si="2"/>
        <v>Late</v>
      </c>
      <c r="Z14" s="17">
        <f>IF(N14="",MAX(0,'Project Guide'!$B$7-M14),MAX(0,N14-M14))</f>
        <v>7</v>
      </c>
      <c r="AA14" s="11">
        <f t="shared" si="3"/>
        <v>54053</v>
      </c>
      <c r="AB14" s="17">
        <f>IF(Q14="","",IF(R14="",'Project Guide'!$B$7-Q14,R14-Q14))</f>
        <v>73</v>
      </c>
      <c r="AC14" s="5" t="str">
        <f>IF(Q14="","Not Invoiced",IF(R14&lt;&gt;"","Paid",IF('Project Guide'!$B$7&gt;Q14+S14,"Overdue","Open")))</f>
        <v>Paid</v>
      </c>
      <c r="AD14" s="11">
        <f t="shared" si="4"/>
        <v>0</v>
      </c>
      <c r="AE14" s="5" t="str">
        <f t="shared" si="5"/>
        <v>2025-01</v>
      </c>
      <c r="AF14" s="44" t="str">
        <f t="shared" si="6"/>
        <v>P1</v>
      </c>
    </row>
    <row r="15" spans="1:32" ht="15">
      <c r="A15" s="5" t="s">
        <v>123</v>
      </c>
      <c r="B15" s="5" t="s">
        <v>124</v>
      </c>
      <c r="C15" s="5" t="s">
        <v>125</v>
      </c>
      <c r="D15" s="5" t="s">
        <v>56</v>
      </c>
      <c r="E15" s="5" t="s">
        <v>68</v>
      </c>
      <c r="F15" s="5" t="s">
        <v>69</v>
      </c>
      <c r="G15" s="5" t="s">
        <v>70</v>
      </c>
      <c r="H15" s="5" t="s">
        <v>49</v>
      </c>
      <c r="I15" s="5" t="s">
        <v>50</v>
      </c>
      <c r="J15" s="8">
        <v>45680.157161377312</v>
      </c>
      <c r="K15" s="8">
        <v>45681.157161377312</v>
      </c>
      <c r="L15" s="8">
        <v>45684.157161377312</v>
      </c>
      <c r="M15" s="8">
        <v>45719.157161377312</v>
      </c>
      <c r="N15" s="8">
        <v>45711.157161377312</v>
      </c>
      <c r="O15" s="11">
        <v>19861</v>
      </c>
      <c r="P15" s="11">
        <v>14496</v>
      </c>
      <c r="Q15" s="8">
        <v>45715.157161377312</v>
      </c>
      <c r="R15" s="8">
        <v>45768.157161377312</v>
      </c>
      <c r="S15" s="5">
        <v>60</v>
      </c>
      <c r="T15" s="5" t="s">
        <v>62</v>
      </c>
      <c r="U15" s="5" t="s">
        <v>63</v>
      </c>
      <c r="V15" s="11">
        <f t="shared" si="0"/>
        <v>5365</v>
      </c>
      <c r="W15" s="14">
        <f t="shared" si="1"/>
        <v>0.27012738532802982</v>
      </c>
      <c r="X15" s="17">
        <f>IF(N15="",'Project Guide'!$B$7-L15,N15-L15)</f>
        <v>27</v>
      </c>
      <c r="Y15" s="5" t="str">
        <f t="shared" si="2"/>
        <v>On Time</v>
      </c>
      <c r="Z15" s="17">
        <f>IF(N15="",MAX(0,'Project Guide'!$B$7-M15),MAX(0,N15-M15))</f>
        <v>0</v>
      </c>
      <c r="AA15" s="11">
        <f t="shared" si="3"/>
        <v>0</v>
      </c>
      <c r="AB15" s="17">
        <f>IF(Q15="","",IF(R15="",'Project Guide'!$B$7-Q15,R15-Q15))</f>
        <v>53</v>
      </c>
      <c r="AC15" s="5" t="str">
        <f>IF(Q15="","Not Invoiced",IF(R15&lt;&gt;"","Paid",IF('Project Guide'!$B$7&gt;Q15+S15,"Overdue","Open")))</f>
        <v>Paid</v>
      </c>
      <c r="AD15" s="11">
        <f t="shared" si="4"/>
        <v>0</v>
      </c>
      <c r="AE15" s="5" t="str">
        <f t="shared" si="5"/>
        <v>2025-01</v>
      </c>
      <c r="AF15" s="44" t="str">
        <f t="shared" si="6"/>
        <v>Monitor</v>
      </c>
    </row>
    <row r="16" spans="1:32" ht="15">
      <c r="A16" s="5" t="s">
        <v>126</v>
      </c>
      <c r="B16" s="5" t="s">
        <v>124</v>
      </c>
      <c r="C16" s="5" t="s">
        <v>125</v>
      </c>
      <c r="D16" s="5" t="s">
        <v>56</v>
      </c>
      <c r="E16" s="5" t="s">
        <v>115</v>
      </c>
      <c r="F16" s="5" t="s">
        <v>116</v>
      </c>
      <c r="G16" s="5" t="s">
        <v>117</v>
      </c>
      <c r="H16" s="5" t="s">
        <v>60</v>
      </c>
      <c r="I16" s="5" t="s">
        <v>61</v>
      </c>
      <c r="J16" s="8">
        <v>45676.200394270832</v>
      </c>
      <c r="K16" s="8">
        <v>45682.200394270832</v>
      </c>
      <c r="L16" s="8">
        <v>45684.200394270832</v>
      </c>
      <c r="M16" s="8">
        <v>45756.200394270832</v>
      </c>
      <c r="N16" s="8">
        <v>45765.200394270832</v>
      </c>
      <c r="O16" s="11">
        <v>18810</v>
      </c>
      <c r="P16" s="11">
        <v>14138</v>
      </c>
      <c r="Q16" s="8">
        <v>45768.200394270832</v>
      </c>
      <c r="R16" s="8"/>
      <c r="S16" s="5">
        <v>30</v>
      </c>
      <c r="T16" s="5" t="s">
        <v>121</v>
      </c>
      <c r="U16" s="5" t="s">
        <v>122</v>
      </c>
      <c r="V16" s="11">
        <f t="shared" si="0"/>
        <v>4672</v>
      </c>
      <c r="W16" s="14">
        <f t="shared" si="1"/>
        <v>0.24837852206273259</v>
      </c>
      <c r="X16" s="17">
        <f>IF(N16="",'Project Guide'!$B$7-L16,N16-L16)</f>
        <v>81</v>
      </c>
      <c r="Y16" s="5" t="str">
        <f t="shared" si="2"/>
        <v>Late</v>
      </c>
      <c r="Z16" s="17">
        <f>IF(N16="",MAX(0,'Project Guide'!$B$7-M16),MAX(0,N16-M16))</f>
        <v>9</v>
      </c>
      <c r="AA16" s="11">
        <f t="shared" si="3"/>
        <v>18810</v>
      </c>
      <c r="AB16" s="17">
        <f>IF(Q16="","",IF(R16="",'Project Guide'!$B$7-Q16,R16-Q16))</f>
        <v>476.79960572916752</v>
      </c>
      <c r="AC16" s="5" t="str">
        <f>IF(Q16="","Not Invoiced",IF(R16&lt;&gt;"","Paid",IF('Project Guide'!$B$7&gt;Q16+S16,"Overdue","Open")))</f>
        <v>Overdue</v>
      </c>
      <c r="AD16" s="11">
        <f t="shared" si="4"/>
        <v>18810</v>
      </c>
      <c r="AE16" s="5" t="str">
        <f t="shared" si="5"/>
        <v>2025-01</v>
      </c>
      <c r="AF16" s="44" t="str">
        <f t="shared" si="6"/>
        <v>P1</v>
      </c>
    </row>
    <row r="17" spans="1:32" ht="15">
      <c r="A17" s="5" t="s">
        <v>127</v>
      </c>
      <c r="B17" s="5" t="s">
        <v>81</v>
      </c>
      <c r="C17" s="5" t="s">
        <v>82</v>
      </c>
      <c r="D17" s="5" t="s">
        <v>45</v>
      </c>
      <c r="E17" s="5" t="s">
        <v>128</v>
      </c>
      <c r="F17" s="5" t="s">
        <v>129</v>
      </c>
      <c r="G17" s="5" t="s">
        <v>85</v>
      </c>
      <c r="H17" s="5" t="s">
        <v>60</v>
      </c>
      <c r="I17" s="5" t="s">
        <v>61</v>
      </c>
      <c r="J17" s="8">
        <v>45666.605220671299</v>
      </c>
      <c r="K17" s="8">
        <v>45682.605220671299</v>
      </c>
      <c r="L17" s="8">
        <v>45685.605220671299</v>
      </c>
      <c r="M17" s="8">
        <v>45707.605220671299</v>
      </c>
      <c r="N17" s="8">
        <v>45709.605220671299</v>
      </c>
      <c r="O17" s="11">
        <v>17713</v>
      </c>
      <c r="P17" s="11">
        <v>12786</v>
      </c>
      <c r="Q17" s="8">
        <v>45710.605220671299</v>
      </c>
      <c r="R17" s="8">
        <v>45781.605220671299</v>
      </c>
      <c r="S17" s="5">
        <v>60</v>
      </c>
      <c r="T17" s="5" t="s">
        <v>130</v>
      </c>
      <c r="U17" s="5" t="s">
        <v>131</v>
      </c>
      <c r="V17" s="11">
        <f t="shared" si="0"/>
        <v>4927</v>
      </c>
      <c r="W17" s="14">
        <f t="shared" si="1"/>
        <v>0.27815728560943942</v>
      </c>
      <c r="X17" s="17">
        <f>IF(N17="",'Project Guide'!$B$7-L17,N17-L17)</f>
        <v>24</v>
      </c>
      <c r="Y17" s="5" t="str">
        <f t="shared" si="2"/>
        <v>Late</v>
      </c>
      <c r="Z17" s="17">
        <f>IF(N17="",MAX(0,'Project Guide'!$B$7-M17),MAX(0,N17-M17))</f>
        <v>2</v>
      </c>
      <c r="AA17" s="11">
        <f t="shared" si="3"/>
        <v>17713</v>
      </c>
      <c r="AB17" s="17">
        <f>IF(Q17="","",IF(R17="",'Project Guide'!$B$7-Q17,R17-Q17))</f>
        <v>71</v>
      </c>
      <c r="AC17" s="5" t="str">
        <f>IF(Q17="","Not Invoiced",IF(R17&lt;&gt;"","Paid",IF('Project Guide'!$B$7&gt;Q17+S17,"Overdue","Open")))</f>
        <v>Paid</v>
      </c>
      <c r="AD17" s="11">
        <f t="shared" si="4"/>
        <v>0</v>
      </c>
      <c r="AE17" s="5" t="str">
        <f t="shared" si="5"/>
        <v>2025-01</v>
      </c>
      <c r="AF17" s="44" t="str">
        <f t="shared" si="6"/>
        <v>P3</v>
      </c>
    </row>
    <row r="18" spans="1:32" ht="15">
      <c r="A18" s="5" t="s">
        <v>132</v>
      </c>
      <c r="B18" s="5" t="s">
        <v>133</v>
      </c>
      <c r="C18" s="5" t="s">
        <v>134</v>
      </c>
      <c r="D18" s="5" t="s">
        <v>45</v>
      </c>
      <c r="E18" s="5" t="s">
        <v>46</v>
      </c>
      <c r="F18" s="5" t="s">
        <v>47</v>
      </c>
      <c r="G18" s="5" t="s">
        <v>48</v>
      </c>
      <c r="H18" s="5" t="s">
        <v>49</v>
      </c>
      <c r="I18" s="5" t="s">
        <v>50</v>
      </c>
      <c r="J18" s="8">
        <v>45676.995594004627</v>
      </c>
      <c r="K18" s="8">
        <v>45681.995594004627</v>
      </c>
      <c r="L18" s="8">
        <v>45685.995594004627</v>
      </c>
      <c r="M18" s="8">
        <v>45737.995594004627</v>
      </c>
      <c r="N18" s="8">
        <v>45733.995594004627</v>
      </c>
      <c r="O18" s="11">
        <v>33714</v>
      </c>
      <c r="P18" s="11">
        <v>24759</v>
      </c>
      <c r="Q18" s="8">
        <v>45738.995594004627</v>
      </c>
      <c r="R18" s="8">
        <v>45784.995594004627</v>
      </c>
      <c r="S18" s="5">
        <v>45</v>
      </c>
      <c r="T18" s="5" t="s">
        <v>135</v>
      </c>
      <c r="U18" s="5" t="s">
        <v>136</v>
      </c>
      <c r="V18" s="11">
        <f t="shared" si="0"/>
        <v>8955</v>
      </c>
      <c r="W18" s="14">
        <f t="shared" si="1"/>
        <v>0.26561665776828619</v>
      </c>
      <c r="X18" s="17">
        <f>IF(N18="",'Project Guide'!$B$7-L18,N18-L18)</f>
        <v>48</v>
      </c>
      <c r="Y18" s="5" t="str">
        <f t="shared" si="2"/>
        <v>On Time</v>
      </c>
      <c r="Z18" s="17">
        <f>IF(N18="",MAX(0,'Project Guide'!$B$7-M18),MAX(0,N18-M18))</f>
        <v>0</v>
      </c>
      <c r="AA18" s="11">
        <f t="shared" si="3"/>
        <v>0</v>
      </c>
      <c r="AB18" s="17">
        <f>IF(Q18="","",IF(R18="",'Project Guide'!$B$7-Q18,R18-Q18))</f>
        <v>46</v>
      </c>
      <c r="AC18" s="5" t="str">
        <f>IF(Q18="","Not Invoiced",IF(R18&lt;&gt;"","Paid",IF('Project Guide'!$B$7&gt;Q18+S18,"Overdue","Open")))</f>
        <v>Paid</v>
      </c>
      <c r="AD18" s="11">
        <f t="shared" si="4"/>
        <v>0</v>
      </c>
      <c r="AE18" s="5" t="str">
        <f t="shared" si="5"/>
        <v>2025-01</v>
      </c>
      <c r="AF18" s="44" t="str">
        <f t="shared" si="6"/>
        <v>Monitor</v>
      </c>
    </row>
    <row r="19" spans="1:32" ht="15">
      <c r="A19" s="5" t="s">
        <v>137</v>
      </c>
      <c r="B19" s="5" t="s">
        <v>138</v>
      </c>
      <c r="C19" s="5" t="s">
        <v>139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75</v>
      </c>
      <c r="I19" s="5" t="s">
        <v>76</v>
      </c>
      <c r="J19" s="8">
        <v>45677.078296967593</v>
      </c>
      <c r="K19" s="8">
        <v>45682.078296967593</v>
      </c>
      <c r="L19" s="8">
        <v>45686.078296967593</v>
      </c>
      <c r="M19" s="8">
        <v>45737.078296967593</v>
      </c>
      <c r="N19" s="8">
        <v>45731.078296967593</v>
      </c>
      <c r="O19" s="11">
        <v>22517</v>
      </c>
      <c r="P19" s="11">
        <v>16290</v>
      </c>
      <c r="Q19" s="8">
        <v>45737.078296967593</v>
      </c>
      <c r="R19" s="8">
        <v>45763.078296967593</v>
      </c>
      <c r="S19" s="5">
        <v>30</v>
      </c>
      <c r="T19" s="5" t="s">
        <v>62</v>
      </c>
      <c r="U19" s="5" t="s">
        <v>63</v>
      </c>
      <c r="V19" s="11">
        <f t="shared" si="0"/>
        <v>6227</v>
      </c>
      <c r="W19" s="14">
        <f t="shared" si="1"/>
        <v>0.27654660922858287</v>
      </c>
      <c r="X19" s="17">
        <f>IF(N19="",'Project Guide'!$B$7-L19,N19-L19)</f>
        <v>45</v>
      </c>
      <c r="Y19" s="5" t="str">
        <f t="shared" si="2"/>
        <v>On Time</v>
      </c>
      <c r="Z19" s="17">
        <f>IF(N19="",MAX(0,'Project Guide'!$B$7-M19),MAX(0,N19-M19))</f>
        <v>0</v>
      </c>
      <c r="AA19" s="11">
        <f t="shared" si="3"/>
        <v>0</v>
      </c>
      <c r="AB19" s="17">
        <f>IF(Q19="","",IF(R19="",'Project Guide'!$B$7-Q19,R19-Q19))</f>
        <v>26</v>
      </c>
      <c r="AC19" s="5" t="str">
        <f>IF(Q19="","Not Invoiced",IF(R19&lt;&gt;"","Paid",IF('Project Guide'!$B$7&gt;Q19+S19,"Overdue","Open")))</f>
        <v>Paid</v>
      </c>
      <c r="AD19" s="11">
        <f t="shared" si="4"/>
        <v>0</v>
      </c>
      <c r="AE19" s="5" t="str">
        <f t="shared" si="5"/>
        <v>2025-01</v>
      </c>
      <c r="AF19" s="44" t="str">
        <f t="shared" si="6"/>
        <v>Monitor</v>
      </c>
    </row>
    <row r="20" spans="1:32" ht="15">
      <c r="A20" s="5" t="s">
        <v>140</v>
      </c>
      <c r="B20" s="5" t="s">
        <v>54</v>
      </c>
      <c r="C20" s="5" t="s">
        <v>55</v>
      </c>
      <c r="D20" s="5" t="s">
        <v>56</v>
      </c>
      <c r="E20" s="5" t="s">
        <v>46</v>
      </c>
      <c r="F20" s="5" t="s">
        <v>47</v>
      </c>
      <c r="G20" s="5" t="s">
        <v>48</v>
      </c>
      <c r="H20" s="5" t="s">
        <v>49</v>
      </c>
      <c r="I20" s="5" t="s">
        <v>50</v>
      </c>
      <c r="J20" s="8">
        <v>45675.137777083335</v>
      </c>
      <c r="K20" s="8">
        <v>45682.137777083335</v>
      </c>
      <c r="L20" s="8">
        <v>45686.137777083335</v>
      </c>
      <c r="M20" s="8">
        <v>45733.137777083335</v>
      </c>
      <c r="N20" s="8">
        <v>45745.137777083335</v>
      </c>
      <c r="O20" s="11">
        <v>16913</v>
      </c>
      <c r="P20" s="11">
        <v>13727</v>
      </c>
      <c r="Q20" s="8">
        <v>45749.137777083335</v>
      </c>
      <c r="R20" s="8">
        <v>45790.137777083335</v>
      </c>
      <c r="S20" s="5">
        <v>30</v>
      </c>
      <c r="T20" s="5" t="s">
        <v>121</v>
      </c>
      <c r="U20" s="5" t="s">
        <v>122</v>
      </c>
      <c r="V20" s="11">
        <f t="shared" si="0"/>
        <v>3186</v>
      </c>
      <c r="W20" s="14">
        <f t="shared" si="1"/>
        <v>0.18837580559333059</v>
      </c>
      <c r="X20" s="17">
        <f>IF(N20="",'Project Guide'!$B$7-L20,N20-L20)</f>
        <v>59</v>
      </c>
      <c r="Y20" s="5" t="str">
        <f t="shared" si="2"/>
        <v>Late</v>
      </c>
      <c r="Z20" s="17">
        <f>IF(N20="",MAX(0,'Project Guide'!$B$7-M20),MAX(0,N20-M20))</f>
        <v>12</v>
      </c>
      <c r="AA20" s="11">
        <f t="shared" si="3"/>
        <v>16913</v>
      </c>
      <c r="AB20" s="17">
        <f>IF(Q20="","",IF(R20="",'Project Guide'!$B$7-Q20,R20-Q20))</f>
        <v>41</v>
      </c>
      <c r="AC20" s="5" t="str">
        <f>IF(Q20="","Not Invoiced",IF(R20&lt;&gt;"","Paid",IF('Project Guide'!$B$7&gt;Q20+S20,"Overdue","Open")))</f>
        <v>Paid</v>
      </c>
      <c r="AD20" s="11">
        <f t="shared" si="4"/>
        <v>0</v>
      </c>
      <c r="AE20" s="5" t="str">
        <f t="shared" si="5"/>
        <v>2025-01</v>
      </c>
      <c r="AF20" s="44" t="str">
        <f t="shared" si="6"/>
        <v>P2</v>
      </c>
    </row>
    <row r="21" spans="1:32" ht="15">
      <c r="A21" s="5" t="s">
        <v>141</v>
      </c>
      <c r="B21" s="5" t="s">
        <v>142</v>
      </c>
      <c r="C21" s="5" t="s">
        <v>143</v>
      </c>
      <c r="D21" s="5" t="s">
        <v>56</v>
      </c>
      <c r="E21" s="5" t="s">
        <v>83</v>
      </c>
      <c r="F21" s="5" t="s">
        <v>84</v>
      </c>
      <c r="G21" s="5" t="s">
        <v>85</v>
      </c>
      <c r="H21" s="5" t="s">
        <v>60</v>
      </c>
      <c r="I21" s="5" t="s">
        <v>61</v>
      </c>
      <c r="J21" s="8">
        <v>45684.35996927083</v>
      </c>
      <c r="K21" s="8">
        <v>45686.35996927083</v>
      </c>
      <c r="L21" s="8">
        <v>45686.35996927083</v>
      </c>
      <c r="M21" s="8">
        <v>45710.35996927083</v>
      </c>
      <c r="N21" s="8">
        <v>45713.35996927083</v>
      </c>
      <c r="O21" s="11">
        <v>13181</v>
      </c>
      <c r="P21" s="11">
        <v>10697</v>
      </c>
      <c r="Q21" s="8">
        <v>45719.35996927083</v>
      </c>
      <c r="R21" s="8">
        <v>45773.35996927083</v>
      </c>
      <c r="S21" s="5">
        <v>60</v>
      </c>
      <c r="T21" s="5" t="s">
        <v>121</v>
      </c>
      <c r="U21" s="5" t="s">
        <v>122</v>
      </c>
      <c r="V21" s="11">
        <f t="shared" si="0"/>
        <v>2484</v>
      </c>
      <c r="W21" s="14">
        <f t="shared" si="1"/>
        <v>0.18845307639784539</v>
      </c>
      <c r="X21" s="17">
        <f>IF(N21="",'Project Guide'!$B$7-L21,N21-L21)</f>
        <v>27</v>
      </c>
      <c r="Y21" s="5" t="str">
        <f t="shared" si="2"/>
        <v>Late</v>
      </c>
      <c r="Z21" s="17">
        <f>IF(N21="",MAX(0,'Project Guide'!$B$7-M21),MAX(0,N21-M21))</f>
        <v>3</v>
      </c>
      <c r="AA21" s="11">
        <f t="shared" si="3"/>
        <v>13181</v>
      </c>
      <c r="AB21" s="17">
        <f>IF(Q21="","",IF(R21="",'Project Guide'!$B$7-Q21,R21-Q21))</f>
        <v>54</v>
      </c>
      <c r="AC21" s="5" t="str">
        <f>IF(Q21="","Not Invoiced",IF(R21&lt;&gt;"","Paid",IF('Project Guide'!$B$7&gt;Q21+S21,"Overdue","Open")))</f>
        <v>Paid</v>
      </c>
      <c r="AD21" s="11">
        <f t="shared" si="4"/>
        <v>0</v>
      </c>
      <c r="AE21" s="5" t="str">
        <f t="shared" si="5"/>
        <v>2025-01</v>
      </c>
      <c r="AF21" s="44" t="str">
        <f t="shared" si="6"/>
        <v>P3</v>
      </c>
    </row>
    <row r="22" spans="1:32" ht="15">
      <c r="A22" s="5" t="s">
        <v>144</v>
      </c>
      <c r="B22" s="5" t="s">
        <v>110</v>
      </c>
      <c r="C22" s="5" t="s">
        <v>111</v>
      </c>
      <c r="D22" s="5" t="s">
        <v>91</v>
      </c>
      <c r="E22" s="5" t="s">
        <v>128</v>
      </c>
      <c r="F22" s="5" t="s">
        <v>129</v>
      </c>
      <c r="G22" s="5" t="s">
        <v>85</v>
      </c>
      <c r="H22" s="5" t="s">
        <v>78</v>
      </c>
      <c r="I22" s="5" t="s">
        <v>79</v>
      </c>
      <c r="J22" s="8">
        <v>45678.346920011572</v>
      </c>
      <c r="K22" s="8">
        <v>45684.346920011572</v>
      </c>
      <c r="L22" s="8">
        <v>45687.346920011572</v>
      </c>
      <c r="M22" s="8">
        <v>45712.346920011572</v>
      </c>
      <c r="N22" s="8">
        <v>45704.346920011572</v>
      </c>
      <c r="O22" s="11">
        <v>29051</v>
      </c>
      <c r="P22" s="11">
        <v>22907</v>
      </c>
      <c r="Q22" s="8">
        <v>45707.346920011572</v>
      </c>
      <c r="R22" s="8">
        <v>45775.346920011572</v>
      </c>
      <c r="S22" s="5">
        <v>60</v>
      </c>
      <c r="T22" s="5" t="s">
        <v>62</v>
      </c>
      <c r="U22" s="5" t="s">
        <v>63</v>
      </c>
      <c r="V22" s="11">
        <f t="shared" si="0"/>
        <v>6144</v>
      </c>
      <c r="W22" s="14">
        <f t="shared" si="1"/>
        <v>0.21149013803311417</v>
      </c>
      <c r="X22" s="17">
        <f>IF(N22="",'Project Guide'!$B$7-L22,N22-L22)</f>
        <v>17</v>
      </c>
      <c r="Y22" s="5" t="str">
        <f t="shared" si="2"/>
        <v>On Time</v>
      </c>
      <c r="Z22" s="17">
        <f>IF(N22="",MAX(0,'Project Guide'!$B$7-M22),MAX(0,N22-M22))</f>
        <v>0</v>
      </c>
      <c r="AA22" s="11">
        <f t="shared" si="3"/>
        <v>0</v>
      </c>
      <c r="AB22" s="17">
        <f>IF(Q22="","",IF(R22="",'Project Guide'!$B$7-Q22,R22-Q22))</f>
        <v>68</v>
      </c>
      <c r="AC22" s="5" t="str">
        <f>IF(Q22="","Not Invoiced",IF(R22&lt;&gt;"","Paid",IF('Project Guide'!$B$7&gt;Q22+S22,"Overdue","Open")))</f>
        <v>Paid</v>
      </c>
      <c r="AD22" s="11">
        <f t="shared" si="4"/>
        <v>0</v>
      </c>
      <c r="AE22" s="5" t="str">
        <f t="shared" si="5"/>
        <v>2025-01</v>
      </c>
      <c r="AF22" s="44" t="str">
        <f t="shared" si="6"/>
        <v>Monitor</v>
      </c>
    </row>
    <row r="23" spans="1:32" ht="15">
      <c r="A23" s="5" t="s">
        <v>145</v>
      </c>
      <c r="B23" s="5" t="s">
        <v>96</v>
      </c>
      <c r="C23" s="5" t="s">
        <v>97</v>
      </c>
      <c r="D23" s="5" t="s">
        <v>98</v>
      </c>
      <c r="E23" s="5" t="s">
        <v>146</v>
      </c>
      <c r="F23" s="5" t="s">
        <v>147</v>
      </c>
      <c r="G23" s="5" t="s">
        <v>85</v>
      </c>
      <c r="H23" s="5" t="s">
        <v>75</v>
      </c>
      <c r="I23" s="5" t="s">
        <v>76</v>
      </c>
      <c r="J23" s="8">
        <v>45682.129488101855</v>
      </c>
      <c r="K23" s="8">
        <v>45687.129488101855</v>
      </c>
      <c r="L23" s="8">
        <v>45691.129488101855</v>
      </c>
      <c r="M23" s="8">
        <v>45717.129488101855</v>
      </c>
      <c r="N23" s="8">
        <v>45717.129488101855</v>
      </c>
      <c r="O23" s="11">
        <v>5397</v>
      </c>
      <c r="P23" s="11">
        <v>3959</v>
      </c>
      <c r="Q23" s="8">
        <v>45720.129488101855</v>
      </c>
      <c r="R23" s="8">
        <v>45754.129488101855</v>
      </c>
      <c r="S23" s="5">
        <v>30</v>
      </c>
      <c r="T23" s="5" t="s">
        <v>62</v>
      </c>
      <c r="U23" s="5" t="s">
        <v>63</v>
      </c>
      <c r="V23" s="11">
        <f t="shared" si="0"/>
        <v>1438</v>
      </c>
      <c r="W23" s="14">
        <f t="shared" si="1"/>
        <v>0.26644432091902909</v>
      </c>
      <c r="X23" s="17">
        <f>IF(N23="",'Project Guide'!$B$7-L23,N23-L23)</f>
        <v>26</v>
      </c>
      <c r="Y23" s="5" t="str">
        <f t="shared" si="2"/>
        <v>On Time</v>
      </c>
      <c r="Z23" s="17">
        <f>IF(N23="",MAX(0,'Project Guide'!$B$7-M23),MAX(0,N23-M23))</f>
        <v>0</v>
      </c>
      <c r="AA23" s="11">
        <f t="shared" si="3"/>
        <v>0</v>
      </c>
      <c r="AB23" s="17">
        <f>IF(Q23="","",IF(R23="",'Project Guide'!$B$7-Q23,R23-Q23))</f>
        <v>34</v>
      </c>
      <c r="AC23" s="5" t="str">
        <f>IF(Q23="","Not Invoiced",IF(R23&lt;&gt;"","Paid",IF('Project Guide'!$B$7&gt;Q23+S23,"Overdue","Open")))</f>
        <v>Paid</v>
      </c>
      <c r="AD23" s="11">
        <f t="shared" si="4"/>
        <v>0</v>
      </c>
      <c r="AE23" s="5" t="str">
        <f t="shared" si="5"/>
        <v>2025-02</v>
      </c>
      <c r="AF23" s="44" t="str">
        <f t="shared" si="6"/>
        <v>Monitor</v>
      </c>
    </row>
    <row r="24" spans="1:32" ht="15">
      <c r="A24" s="5" t="s">
        <v>148</v>
      </c>
      <c r="B24" s="5" t="s">
        <v>124</v>
      </c>
      <c r="C24" s="5" t="s">
        <v>125</v>
      </c>
      <c r="D24" s="5" t="s">
        <v>56</v>
      </c>
      <c r="E24" s="5" t="s">
        <v>115</v>
      </c>
      <c r="F24" s="5" t="s">
        <v>116</v>
      </c>
      <c r="G24" s="5" t="s">
        <v>117</v>
      </c>
      <c r="H24" s="5" t="s">
        <v>75</v>
      </c>
      <c r="I24" s="5" t="s">
        <v>76</v>
      </c>
      <c r="J24" s="8">
        <v>45688.260582997682</v>
      </c>
      <c r="K24" s="8">
        <v>45690.260582997682</v>
      </c>
      <c r="L24" s="8">
        <v>45694.260582997682</v>
      </c>
      <c r="M24" s="8">
        <v>45765.260582997682</v>
      </c>
      <c r="N24" s="8">
        <v>45758.260582997682</v>
      </c>
      <c r="O24" s="11">
        <v>5884</v>
      </c>
      <c r="P24" s="11">
        <v>4054</v>
      </c>
      <c r="Q24" s="8">
        <v>45764.260582997682</v>
      </c>
      <c r="R24" s="8">
        <v>45803.260582997682</v>
      </c>
      <c r="S24" s="5">
        <v>30</v>
      </c>
      <c r="T24" s="5" t="s">
        <v>62</v>
      </c>
      <c r="U24" s="5" t="s">
        <v>63</v>
      </c>
      <c r="V24" s="11">
        <f t="shared" si="0"/>
        <v>1830</v>
      </c>
      <c r="W24" s="14">
        <f t="shared" si="1"/>
        <v>0.31101291638341266</v>
      </c>
      <c r="X24" s="17">
        <f>IF(N24="",'Project Guide'!$B$7-L24,N24-L24)</f>
        <v>64</v>
      </c>
      <c r="Y24" s="5" t="str">
        <f t="shared" si="2"/>
        <v>On Time</v>
      </c>
      <c r="Z24" s="17">
        <f>IF(N24="",MAX(0,'Project Guide'!$B$7-M24),MAX(0,N24-M24))</f>
        <v>0</v>
      </c>
      <c r="AA24" s="11">
        <f t="shared" si="3"/>
        <v>0</v>
      </c>
      <c r="AB24" s="17">
        <f>IF(Q24="","",IF(R24="",'Project Guide'!$B$7-Q24,R24-Q24))</f>
        <v>39</v>
      </c>
      <c r="AC24" s="5" t="str">
        <f>IF(Q24="","Not Invoiced",IF(R24&lt;&gt;"","Paid",IF('Project Guide'!$B$7&gt;Q24+S24,"Overdue","Open")))</f>
        <v>Paid</v>
      </c>
      <c r="AD24" s="11">
        <f t="shared" si="4"/>
        <v>0</v>
      </c>
      <c r="AE24" s="5" t="str">
        <f t="shared" si="5"/>
        <v>2025-02</v>
      </c>
      <c r="AF24" s="44" t="str">
        <f t="shared" si="6"/>
        <v>Monitor</v>
      </c>
    </row>
    <row r="25" spans="1:32" ht="15">
      <c r="A25" s="5" t="s">
        <v>149</v>
      </c>
      <c r="B25" s="5" t="s">
        <v>81</v>
      </c>
      <c r="C25" s="5" t="s">
        <v>82</v>
      </c>
      <c r="D25" s="5" t="s">
        <v>45</v>
      </c>
      <c r="E25" s="5" t="s">
        <v>150</v>
      </c>
      <c r="F25" s="5" t="s">
        <v>151</v>
      </c>
      <c r="G25" s="5" t="s">
        <v>117</v>
      </c>
      <c r="H25" s="5" t="s">
        <v>60</v>
      </c>
      <c r="I25" s="5" t="s">
        <v>61</v>
      </c>
      <c r="J25" s="8">
        <v>45686.053049467591</v>
      </c>
      <c r="K25" s="8">
        <v>45693.053049467591</v>
      </c>
      <c r="L25" s="8">
        <v>45696.053049467591</v>
      </c>
      <c r="M25" s="8">
        <v>45779.053049467591</v>
      </c>
      <c r="N25" s="8">
        <v>45794.053049467591</v>
      </c>
      <c r="O25" s="11">
        <v>14701</v>
      </c>
      <c r="P25" s="11">
        <v>11167</v>
      </c>
      <c r="Q25" s="8">
        <v>45799.053049467591</v>
      </c>
      <c r="R25" s="8">
        <v>45853.053049467591</v>
      </c>
      <c r="S25" s="5">
        <v>45</v>
      </c>
      <c r="T25" s="5" t="s">
        <v>121</v>
      </c>
      <c r="U25" s="5" t="s">
        <v>122</v>
      </c>
      <c r="V25" s="11">
        <f t="shared" si="0"/>
        <v>3534</v>
      </c>
      <c r="W25" s="14">
        <f t="shared" si="1"/>
        <v>0.24039181008094687</v>
      </c>
      <c r="X25" s="17">
        <f>IF(N25="",'Project Guide'!$B$7-L25,N25-L25)</f>
        <v>98</v>
      </c>
      <c r="Y25" s="5" t="str">
        <f t="shared" si="2"/>
        <v>Late</v>
      </c>
      <c r="Z25" s="17">
        <f>IF(N25="",MAX(0,'Project Guide'!$B$7-M25),MAX(0,N25-M25))</f>
        <v>15</v>
      </c>
      <c r="AA25" s="11">
        <f t="shared" si="3"/>
        <v>14701</v>
      </c>
      <c r="AB25" s="17">
        <f>IF(Q25="","",IF(R25="",'Project Guide'!$B$7-Q25,R25-Q25))</f>
        <v>54</v>
      </c>
      <c r="AC25" s="5" t="str">
        <f>IF(Q25="","Not Invoiced",IF(R25&lt;&gt;"","Paid",IF('Project Guide'!$B$7&gt;Q25+S25,"Overdue","Open")))</f>
        <v>Paid</v>
      </c>
      <c r="AD25" s="11">
        <f t="shared" si="4"/>
        <v>0</v>
      </c>
      <c r="AE25" s="5" t="str">
        <f t="shared" si="5"/>
        <v>2025-02</v>
      </c>
      <c r="AF25" s="44" t="str">
        <f t="shared" si="6"/>
        <v>P1</v>
      </c>
    </row>
    <row r="26" spans="1:32" ht="15">
      <c r="A26" s="5" t="s">
        <v>152</v>
      </c>
      <c r="B26" s="5" t="s">
        <v>43</v>
      </c>
      <c r="C26" s="5" t="s">
        <v>44</v>
      </c>
      <c r="D26" s="5" t="s">
        <v>45</v>
      </c>
      <c r="E26" s="5" t="s">
        <v>150</v>
      </c>
      <c r="F26" s="5" t="s">
        <v>151</v>
      </c>
      <c r="G26" s="5" t="s">
        <v>117</v>
      </c>
      <c r="H26" s="5" t="s">
        <v>86</v>
      </c>
      <c r="I26" s="5" t="s">
        <v>87</v>
      </c>
      <c r="J26" s="8">
        <v>45688.166967731479</v>
      </c>
      <c r="K26" s="8">
        <v>45694.166967731479</v>
      </c>
      <c r="L26" s="8">
        <v>45696.166967731479</v>
      </c>
      <c r="M26" s="8">
        <v>45775.166967731479</v>
      </c>
      <c r="N26" s="8">
        <v>45786.166967731479</v>
      </c>
      <c r="O26" s="11">
        <v>8561</v>
      </c>
      <c r="P26" s="11">
        <v>5580</v>
      </c>
      <c r="Q26" s="8">
        <v>45790.166967731479</v>
      </c>
      <c r="R26" s="8">
        <v>45831.166967731479</v>
      </c>
      <c r="S26" s="5">
        <v>45</v>
      </c>
      <c r="T26" s="5" t="s">
        <v>62</v>
      </c>
      <c r="U26" s="5" t="s">
        <v>63</v>
      </c>
      <c r="V26" s="11">
        <f t="shared" si="0"/>
        <v>2981</v>
      </c>
      <c r="W26" s="14">
        <f t="shared" si="1"/>
        <v>0.34820698516528442</v>
      </c>
      <c r="X26" s="17">
        <f>IF(N26="",'Project Guide'!$B$7-L26,N26-L26)</f>
        <v>90</v>
      </c>
      <c r="Y26" s="5" t="str">
        <f t="shared" si="2"/>
        <v>Late</v>
      </c>
      <c r="Z26" s="17">
        <f>IF(N26="",MAX(0,'Project Guide'!$B$7-M26),MAX(0,N26-M26))</f>
        <v>11</v>
      </c>
      <c r="AA26" s="11">
        <f t="shared" si="3"/>
        <v>8561</v>
      </c>
      <c r="AB26" s="17">
        <f>IF(Q26="","",IF(R26="",'Project Guide'!$B$7-Q26,R26-Q26))</f>
        <v>41</v>
      </c>
      <c r="AC26" s="5" t="str">
        <f>IF(Q26="","Not Invoiced",IF(R26&lt;&gt;"","Paid",IF('Project Guide'!$B$7&gt;Q26+S26,"Overdue","Open")))</f>
        <v>Paid</v>
      </c>
      <c r="AD26" s="11">
        <f t="shared" si="4"/>
        <v>0</v>
      </c>
      <c r="AE26" s="5" t="str">
        <f t="shared" si="5"/>
        <v>2025-02</v>
      </c>
      <c r="AF26" s="44" t="str">
        <f t="shared" si="6"/>
        <v>P2</v>
      </c>
    </row>
    <row r="27" spans="1:32" ht="15">
      <c r="A27" s="5" t="s">
        <v>153</v>
      </c>
      <c r="B27" s="5" t="s">
        <v>133</v>
      </c>
      <c r="C27" s="5" t="s">
        <v>134</v>
      </c>
      <c r="D27" s="5" t="s">
        <v>45</v>
      </c>
      <c r="E27" s="5" t="s">
        <v>83</v>
      </c>
      <c r="F27" s="5" t="s">
        <v>84</v>
      </c>
      <c r="G27" s="5" t="s">
        <v>85</v>
      </c>
      <c r="H27" s="5" t="s">
        <v>86</v>
      </c>
      <c r="I27" s="5" t="s">
        <v>87</v>
      </c>
      <c r="J27" s="8">
        <v>45692.266125138885</v>
      </c>
      <c r="K27" s="8">
        <v>45696.266125138885</v>
      </c>
      <c r="L27" s="8">
        <v>45697.266125138885</v>
      </c>
      <c r="M27" s="8">
        <v>45722.266125138885</v>
      </c>
      <c r="N27" s="8">
        <v>45739.266125138885</v>
      </c>
      <c r="O27" s="11">
        <v>37867</v>
      </c>
      <c r="P27" s="11">
        <v>27341</v>
      </c>
      <c r="Q27" s="8">
        <v>45745.266125138885</v>
      </c>
      <c r="R27" s="8">
        <v>45770.266125138885</v>
      </c>
      <c r="S27" s="5">
        <v>30</v>
      </c>
      <c r="T27" s="5" t="s">
        <v>121</v>
      </c>
      <c r="U27" s="5" t="s">
        <v>122</v>
      </c>
      <c r="V27" s="11">
        <f t="shared" si="0"/>
        <v>10526</v>
      </c>
      <c r="W27" s="14">
        <f t="shared" si="1"/>
        <v>0.27797290516808831</v>
      </c>
      <c r="X27" s="17">
        <f>IF(N27="",'Project Guide'!$B$7-L27,N27-L27)</f>
        <v>42</v>
      </c>
      <c r="Y27" s="5" t="str">
        <f t="shared" si="2"/>
        <v>Late</v>
      </c>
      <c r="Z27" s="17">
        <f>IF(N27="",MAX(0,'Project Guide'!$B$7-M27),MAX(0,N27-M27))</f>
        <v>17</v>
      </c>
      <c r="AA27" s="11">
        <f t="shared" si="3"/>
        <v>37867</v>
      </c>
      <c r="AB27" s="17">
        <f>IF(Q27="","",IF(R27="",'Project Guide'!$B$7-Q27,R27-Q27))</f>
        <v>25</v>
      </c>
      <c r="AC27" s="5" t="str">
        <f>IF(Q27="","Not Invoiced",IF(R27&lt;&gt;"","Paid",IF('Project Guide'!$B$7&gt;Q27+S27,"Overdue","Open")))</f>
        <v>Paid</v>
      </c>
      <c r="AD27" s="11">
        <f t="shared" si="4"/>
        <v>0</v>
      </c>
      <c r="AE27" s="5" t="str">
        <f t="shared" si="5"/>
        <v>2025-02</v>
      </c>
      <c r="AF27" s="44" t="str">
        <f t="shared" si="6"/>
        <v>P1</v>
      </c>
    </row>
    <row r="28" spans="1:32" ht="15">
      <c r="A28" s="5" t="s">
        <v>154</v>
      </c>
      <c r="B28" s="5" t="s">
        <v>54</v>
      </c>
      <c r="C28" s="5" t="s">
        <v>55</v>
      </c>
      <c r="D28" s="5" t="s">
        <v>56</v>
      </c>
      <c r="E28" s="5" t="s">
        <v>146</v>
      </c>
      <c r="F28" s="5" t="s">
        <v>147</v>
      </c>
      <c r="G28" s="5" t="s">
        <v>85</v>
      </c>
      <c r="H28" s="5" t="s">
        <v>49</v>
      </c>
      <c r="I28" s="5" t="s">
        <v>50</v>
      </c>
      <c r="J28" s="8">
        <v>45697.438232129629</v>
      </c>
      <c r="K28" s="8">
        <v>45703.438232129629</v>
      </c>
      <c r="L28" s="8">
        <v>45703.438232129629</v>
      </c>
      <c r="M28" s="8">
        <v>45721.438232129629</v>
      </c>
      <c r="N28" s="8">
        <v>45713.438232129629</v>
      </c>
      <c r="O28" s="11">
        <v>44608</v>
      </c>
      <c r="P28" s="11">
        <v>31335</v>
      </c>
      <c r="Q28" s="8">
        <v>45717.438232129629</v>
      </c>
      <c r="R28" s="8">
        <v>45761.438232129629</v>
      </c>
      <c r="S28" s="5">
        <v>45</v>
      </c>
      <c r="T28" s="5" t="s">
        <v>62</v>
      </c>
      <c r="U28" s="5" t="s">
        <v>63</v>
      </c>
      <c r="V28" s="11">
        <f t="shared" si="0"/>
        <v>13273</v>
      </c>
      <c r="W28" s="14">
        <f t="shared" si="1"/>
        <v>0.29754752510760402</v>
      </c>
      <c r="X28" s="17">
        <f>IF(N28="",'Project Guide'!$B$7-L28,N28-L28)</f>
        <v>10</v>
      </c>
      <c r="Y28" s="5" t="str">
        <f t="shared" si="2"/>
        <v>On Time</v>
      </c>
      <c r="Z28" s="17">
        <f>IF(N28="",MAX(0,'Project Guide'!$B$7-M28),MAX(0,N28-M28))</f>
        <v>0</v>
      </c>
      <c r="AA28" s="11">
        <f t="shared" si="3"/>
        <v>0</v>
      </c>
      <c r="AB28" s="17">
        <f>IF(Q28="","",IF(R28="",'Project Guide'!$B$7-Q28,R28-Q28))</f>
        <v>44</v>
      </c>
      <c r="AC28" s="5" t="str">
        <f>IF(Q28="","Not Invoiced",IF(R28&lt;&gt;"","Paid",IF('Project Guide'!$B$7&gt;Q28+S28,"Overdue","Open")))</f>
        <v>Paid</v>
      </c>
      <c r="AD28" s="11">
        <f t="shared" si="4"/>
        <v>0</v>
      </c>
      <c r="AE28" s="5" t="str">
        <f t="shared" si="5"/>
        <v>2025-02</v>
      </c>
      <c r="AF28" s="44" t="str">
        <f t="shared" si="6"/>
        <v>Monitor</v>
      </c>
    </row>
    <row r="29" spans="1:32" ht="15">
      <c r="A29" s="5" t="s">
        <v>155</v>
      </c>
      <c r="B29" s="5" t="s">
        <v>113</v>
      </c>
      <c r="C29" s="5" t="s">
        <v>114</v>
      </c>
      <c r="D29" s="5" t="s">
        <v>91</v>
      </c>
      <c r="E29" s="5" t="s">
        <v>128</v>
      </c>
      <c r="F29" s="5" t="s">
        <v>129</v>
      </c>
      <c r="G29" s="5" t="s">
        <v>85</v>
      </c>
      <c r="H29" s="5" t="s">
        <v>49</v>
      </c>
      <c r="I29" s="5" t="s">
        <v>50</v>
      </c>
      <c r="J29" s="8">
        <v>45698.623008113427</v>
      </c>
      <c r="K29" s="8">
        <v>45703.623008113427</v>
      </c>
      <c r="L29" s="8">
        <v>45703.623008113427</v>
      </c>
      <c r="M29" s="8">
        <v>45735.623008113427</v>
      </c>
      <c r="N29" s="8">
        <v>45734.623008113427</v>
      </c>
      <c r="O29" s="11">
        <v>19175</v>
      </c>
      <c r="P29" s="11">
        <v>15473</v>
      </c>
      <c r="Q29" s="8">
        <v>45735.623008113427</v>
      </c>
      <c r="R29" s="8">
        <v>45797.623008113427</v>
      </c>
      <c r="S29" s="5">
        <v>60</v>
      </c>
      <c r="T29" s="5" t="s">
        <v>62</v>
      </c>
      <c r="U29" s="5" t="s">
        <v>63</v>
      </c>
      <c r="V29" s="11">
        <f t="shared" si="0"/>
        <v>3702</v>
      </c>
      <c r="W29" s="14">
        <f t="shared" si="1"/>
        <v>0.19306388526727511</v>
      </c>
      <c r="X29" s="17">
        <f>IF(N29="",'Project Guide'!$B$7-L29,N29-L29)</f>
        <v>31</v>
      </c>
      <c r="Y29" s="5" t="str">
        <f t="shared" si="2"/>
        <v>On Time</v>
      </c>
      <c r="Z29" s="17">
        <f>IF(N29="",MAX(0,'Project Guide'!$B$7-M29),MAX(0,N29-M29))</f>
        <v>0</v>
      </c>
      <c r="AA29" s="11">
        <f t="shared" si="3"/>
        <v>0</v>
      </c>
      <c r="AB29" s="17">
        <f>IF(Q29="","",IF(R29="",'Project Guide'!$B$7-Q29,R29-Q29))</f>
        <v>62</v>
      </c>
      <c r="AC29" s="5" t="str">
        <f>IF(Q29="","Not Invoiced",IF(R29&lt;&gt;"","Paid",IF('Project Guide'!$B$7&gt;Q29+S29,"Overdue","Open")))</f>
        <v>Paid</v>
      </c>
      <c r="AD29" s="11">
        <f t="shared" si="4"/>
        <v>0</v>
      </c>
      <c r="AE29" s="5" t="str">
        <f t="shared" si="5"/>
        <v>2025-02</v>
      </c>
      <c r="AF29" s="44" t="str">
        <f t="shared" si="6"/>
        <v>Monitor</v>
      </c>
    </row>
    <row r="30" spans="1:32" ht="15">
      <c r="A30" s="5" t="s">
        <v>156</v>
      </c>
      <c r="B30" s="5" t="s">
        <v>54</v>
      </c>
      <c r="C30" s="5" t="s">
        <v>55</v>
      </c>
      <c r="D30" s="5" t="s">
        <v>56</v>
      </c>
      <c r="E30" s="5" t="s">
        <v>46</v>
      </c>
      <c r="F30" s="5" t="s">
        <v>47</v>
      </c>
      <c r="G30" s="5" t="s">
        <v>48</v>
      </c>
      <c r="H30" s="5" t="s">
        <v>60</v>
      </c>
      <c r="I30" s="5" t="s">
        <v>61</v>
      </c>
      <c r="J30" s="8">
        <v>45698.054479976854</v>
      </c>
      <c r="K30" s="8">
        <v>45703.054479976854</v>
      </c>
      <c r="L30" s="8">
        <v>45707.054479976854</v>
      </c>
      <c r="M30" s="8">
        <v>45759.054479976854</v>
      </c>
      <c r="N30" s="8">
        <v>45751.054479976854</v>
      </c>
      <c r="O30" s="11">
        <v>18643</v>
      </c>
      <c r="P30" s="11">
        <v>15146</v>
      </c>
      <c r="Q30" s="8">
        <v>45751.054479976854</v>
      </c>
      <c r="R30" s="8">
        <v>45802.054479976854</v>
      </c>
      <c r="S30" s="5">
        <v>45</v>
      </c>
      <c r="T30" s="5" t="s">
        <v>62</v>
      </c>
      <c r="U30" s="5" t="s">
        <v>63</v>
      </c>
      <c r="V30" s="11">
        <f t="shared" si="0"/>
        <v>3497</v>
      </c>
      <c r="W30" s="14">
        <f t="shared" si="1"/>
        <v>0.18757710668883765</v>
      </c>
      <c r="X30" s="17">
        <f>IF(N30="",'Project Guide'!$B$7-L30,N30-L30)</f>
        <v>44</v>
      </c>
      <c r="Y30" s="5" t="str">
        <f t="shared" si="2"/>
        <v>On Time</v>
      </c>
      <c r="Z30" s="17">
        <f>IF(N30="",MAX(0,'Project Guide'!$B$7-M30),MAX(0,N30-M30))</f>
        <v>0</v>
      </c>
      <c r="AA30" s="11">
        <f t="shared" si="3"/>
        <v>0</v>
      </c>
      <c r="AB30" s="17">
        <f>IF(Q30="","",IF(R30="",'Project Guide'!$B$7-Q30,R30-Q30))</f>
        <v>51</v>
      </c>
      <c r="AC30" s="5" t="str">
        <f>IF(Q30="","Not Invoiced",IF(R30&lt;&gt;"","Paid",IF('Project Guide'!$B$7&gt;Q30+S30,"Overdue","Open")))</f>
        <v>Paid</v>
      </c>
      <c r="AD30" s="11">
        <f t="shared" si="4"/>
        <v>0</v>
      </c>
      <c r="AE30" s="5" t="str">
        <f t="shared" si="5"/>
        <v>2025-02</v>
      </c>
      <c r="AF30" s="44" t="str">
        <f t="shared" si="6"/>
        <v>Monitor</v>
      </c>
    </row>
    <row r="31" spans="1:32" ht="15">
      <c r="A31" s="5" t="s">
        <v>157</v>
      </c>
      <c r="B31" s="5" t="s">
        <v>103</v>
      </c>
      <c r="C31" s="5" t="s">
        <v>104</v>
      </c>
      <c r="D31" s="5" t="s">
        <v>98</v>
      </c>
      <c r="E31" s="5" t="s">
        <v>146</v>
      </c>
      <c r="F31" s="5" t="s">
        <v>147</v>
      </c>
      <c r="G31" s="5" t="s">
        <v>85</v>
      </c>
      <c r="H31" s="5" t="s">
        <v>78</v>
      </c>
      <c r="I31" s="5" t="s">
        <v>79</v>
      </c>
      <c r="J31" s="8">
        <v>45700.476337291664</v>
      </c>
      <c r="K31" s="8">
        <v>45703.476337291664</v>
      </c>
      <c r="L31" s="8">
        <v>45707.476337291664</v>
      </c>
      <c r="M31" s="8">
        <v>45736.476337291664</v>
      </c>
      <c r="N31" s="8">
        <v>45734.476337291664</v>
      </c>
      <c r="O31" s="11">
        <v>27658</v>
      </c>
      <c r="P31" s="11">
        <v>19926</v>
      </c>
      <c r="Q31" s="8">
        <v>45736.476337291664</v>
      </c>
      <c r="R31" s="8">
        <v>45801.476337291664</v>
      </c>
      <c r="S31" s="5">
        <v>60</v>
      </c>
      <c r="T31" s="5" t="s">
        <v>62</v>
      </c>
      <c r="U31" s="5" t="s">
        <v>63</v>
      </c>
      <c r="V31" s="11">
        <f t="shared" si="0"/>
        <v>7732</v>
      </c>
      <c r="W31" s="14">
        <f t="shared" si="1"/>
        <v>0.2795574517318678</v>
      </c>
      <c r="X31" s="17">
        <f>IF(N31="",'Project Guide'!$B$7-L31,N31-L31)</f>
        <v>27</v>
      </c>
      <c r="Y31" s="5" t="str">
        <f t="shared" si="2"/>
        <v>On Time</v>
      </c>
      <c r="Z31" s="17">
        <f>IF(N31="",MAX(0,'Project Guide'!$B$7-M31),MAX(0,N31-M31))</f>
        <v>0</v>
      </c>
      <c r="AA31" s="11">
        <f t="shared" si="3"/>
        <v>0</v>
      </c>
      <c r="AB31" s="17">
        <f>IF(Q31="","",IF(R31="",'Project Guide'!$B$7-Q31,R31-Q31))</f>
        <v>65</v>
      </c>
      <c r="AC31" s="5" t="str">
        <f>IF(Q31="","Not Invoiced",IF(R31&lt;&gt;"","Paid",IF('Project Guide'!$B$7&gt;Q31+S31,"Overdue","Open")))</f>
        <v>Paid</v>
      </c>
      <c r="AD31" s="11">
        <f t="shared" si="4"/>
        <v>0</v>
      </c>
      <c r="AE31" s="5" t="str">
        <f t="shared" si="5"/>
        <v>2025-02</v>
      </c>
      <c r="AF31" s="44" t="str">
        <f t="shared" si="6"/>
        <v>Monitor</v>
      </c>
    </row>
    <row r="32" spans="1:32" ht="15">
      <c r="A32" s="5" t="s">
        <v>158</v>
      </c>
      <c r="B32" s="5" t="s">
        <v>96</v>
      </c>
      <c r="C32" s="5" t="s">
        <v>97</v>
      </c>
      <c r="D32" s="5" t="s">
        <v>98</v>
      </c>
      <c r="E32" s="5" t="s">
        <v>146</v>
      </c>
      <c r="F32" s="5" t="s">
        <v>147</v>
      </c>
      <c r="G32" s="5" t="s">
        <v>85</v>
      </c>
      <c r="H32" s="5" t="s">
        <v>75</v>
      </c>
      <c r="I32" s="5" t="s">
        <v>76</v>
      </c>
      <c r="J32" s="8">
        <v>45699.75590895833</v>
      </c>
      <c r="K32" s="8">
        <v>45703.75590895833</v>
      </c>
      <c r="L32" s="8">
        <v>45707.75590895833</v>
      </c>
      <c r="M32" s="8">
        <v>45730.75590895833</v>
      </c>
      <c r="N32" s="8">
        <v>45730.75590895833</v>
      </c>
      <c r="O32" s="11">
        <v>15873</v>
      </c>
      <c r="P32" s="11">
        <v>11442</v>
      </c>
      <c r="Q32" s="8">
        <v>45734.75590895833</v>
      </c>
      <c r="R32" s="8">
        <v>45778.75590895833</v>
      </c>
      <c r="S32" s="5">
        <v>45</v>
      </c>
      <c r="T32" s="5" t="s">
        <v>118</v>
      </c>
      <c r="U32" s="5" t="s">
        <v>119</v>
      </c>
      <c r="V32" s="11">
        <f t="shared" si="0"/>
        <v>4431</v>
      </c>
      <c r="W32" s="14">
        <f t="shared" si="1"/>
        <v>0.27915327915327914</v>
      </c>
      <c r="X32" s="17">
        <f>IF(N32="",'Project Guide'!$B$7-L32,N32-L32)</f>
        <v>23</v>
      </c>
      <c r="Y32" s="5" t="str">
        <f t="shared" si="2"/>
        <v>On Time</v>
      </c>
      <c r="Z32" s="17">
        <f>IF(N32="",MAX(0,'Project Guide'!$B$7-M32),MAX(0,N32-M32))</f>
        <v>0</v>
      </c>
      <c r="AA32" s="11">
        <f t="shared" si="3"/>
        <v>0</v>
      </c>
      <c r="AB32" s="17">
        <f>IF(Q32="","",IF(R32="",'Project Guide'!$B$7-Q32,R32-Q32))</f>
        <v>44</v>
      </c>
      <c r="AC32" s="5" t="str">
        <f>IF(Q32="","Not Invoiced",IF(R32&lt;&gt;"","Paid",IF('Project Guide'!$B$7&gt;Q32+S32,"Overdue","Open")))</f>
        <v>Paid</v>
      </c>
      <c r="AD32" s="11">
        <f t="shared" si="4"/>
        <v>0</v>
      </c>
      <c r="AE32" s="5" t="str">
        <f t="shared" si="5"/>
        <v>2025-02</v>
      </c>
      <c r="AF32" s="44" t="str">
        <f t="shared" si="6"/>
        <v>Monitor</v>
      </c>
    </row>
    <row r="33" spans="1:32" ht="15">
      <c r="A33" s="5" t="s">
        <v>159</v>
      </c>
      <c r="B33" s="5" t="s">
        <v>110</v>
      </c>
      <c r="C33" s="5" t="s">
        <v>111</v>
      </c>
      <c r="D33" s="5" t="s">
        <v>91</v>
      </c>
      <c r="E33" s="5" t="s">
        <v>92</v>
      </c>
      <c r="F33" s="5" t="s">
        <v>93</v>
      </c>
      <c r="G33" s="5" t="s">
        <v>94</v>
      </c>
      <c r="H33" s="5" t="s">
        <v>60</v>
      </c>
      <c r="I33" s="5" t="s">
        <v>61</v>
      </c>
      <c r="J33" s="8">
        <v>45702.5780275</v>
      </c>
      <c r="K33" s="8">
        <v>45708.5780275</v>
      </c>
      <c r="L33" s="8">
        <v>45708.5780275</v>
      </c>
      <c r="M33" s="8">
        <v>45744.5780275</v>
      </c>
      <c r="N33" s="8">
        <v>45741.5780275</v>
      </c>
      <c r="O33" s="11">
        <v>13156</v>
      </c>
      <c r="P33" s="11">
        <v>9426</v>
      </c>
      <c r="Q33" s="8">
        <v>45742.5780275</v>
      </c>
      <c r="R33" s="8">
        <v>45792.5780275</v>
      </c>
      <c r="S33" s="5">
        <v>45</v>
      </c>
      <c r="T33" s="5" t="s">
        <v>62</v>
      </c>
      <c r="U33" s="5" t="s">
        <v>63</v>
      </c>
      <c r="V33" s="11">
        <f t="shared" si="0"/>
        <v>3730</v>
      </c>
      <c r="W33" s="14">
        <f t="shared" si="1"/>
        <v>0.28352082699908787</v>
      </c>
      <c r="X33" s="17">
        <f>IF(N33="",'Project Guide'!$B$7-L33,N33-L33)</f>
        <v>33</v>
      </c>
      <c r="Y33" s="5" t="str">
        <f t="shared" si="2"/>
        <v>On Time</v>
      </c>
      <c r="Z33" s="17">
        <f>IF(N33="",MAX(0,'Project Guide'!$B$7-M33),MAX(0,N33-M33))</f>
        <v>0</v>
      </c>
      <c r="AA33" s="11">
        <f t="shared" si="3"/>
        <v>0</v>
      </c>
      <c r="AB33" s="17">
        <f>IF(Q33="","",IF(R33="",'Project Guide'!$B$7-Q33,R33-Q33))</f>
        <v>50</v>
      </c>
      <c r="AC33" s="5" t="str">
        <f>IF(Q33="","Not Invoiced",IF(R33&lt;&gt;"","Paid",IF('Project Guide'!$B$7&gt;Q33+S33,"Overdue","Open")))</f>
        <v>Paid</v>
      </c>
      <c r="AD33" s="11">
        <f t="shared" si="4"/>
        <v>0</v>
      </c>
      <c r="AE33" s="5" t="str">
        <f t="shared" si="5"/>
        <v>2025-02</v>
      </c>
      <c r="AF33" s="44" t="str">
        <f t="shared" si="6"/>
        <v>Monitor</v>
      </c>
    </row>
    <row r="34" spans="1:32" ht="15">
      <c r="A34" s="5" t="s">
        <v>160</v>
      </c>
      <c r="B34" s="5" t="s">
        <v>161</v>
      </c>
      <c r="C34" s="5" t="s">
        <v>162</v>
      </c>
      <c r="D34" s="5" t="s">
        <v>67</v>
      </c>
      <c r="E34" s="5" t="s">
        <v>46</v>
      </c>
      <c r="F34" s="5" t="s">
        <v>47</v>
      </c>
      <c r="G34" s="5" t="s">
        <v>48</v>
      </c>
      <c r="H34" s="5" t="s">
        <v>86</v>
      </c>
      <c r="I34" s="5" t="s">
        <v>87</v>
      </c>
      <c r="J34" s="8">
        <v>45692.632651006941</v>
      </c>
      <c r="K34" s="8">
        <v>45705.632651006941</v>
      </c>
      <c r="L34" s="8">
        <v>45708.632651006941</v>
      </c>
      <c r="M34" s="8">
        <v>45758.632651006941</v>
      </c>
      <c r="N34" s="8">
        <v>45757.632651006941</v>
      </c>
      <c r="O34" s="11">
        <v>22841</v>
      </c>
      <c r="P34" s="11">
        <v>17320</v>
      </c>
      <c r="Q34" s="8">
        <v>45763.632651006941</v>
      </c>
      <c r="R34" s="8">
        <v>45816.632651006941</v>
      </c>
      <c r="S34" s="5">
        <v>60</v>
      </c>
      <c r="T34" s="5" t="s">
        <v>130</v>
      </c>
      <c r="U34" s="5" t="s">
        <v>131</v>
      </c>
      <c r="V34" s="11">
        <f t="shared" si="0"/>
        <v>5521</v>
      </c>
      <c r="W34" s="14">
        <f t="shared" si="1"/>
        <v>0.24171446083796683</v>
      </c>
      <c r="X34" s="17">
        <f>IF(N34="",'Project Guide'!$B$7-L34,N34-L34)</f>
        <v>49</v>
      </c>
      <c r="Y34" s="5" t="str">
        <f t="shared" si="2"/>
        <v>On Time</v>
      </c>
      <c r="Z34" s="17">
        <f>IF(N34="",MAX(0,'Project Guide'!$B$7-M34),MAX(0,N34-M34))</f>
        <v>0</v>
      </c>
      <c r="AA34" s="11">
        <f t="shared" si="3"/>
        <v>0</v>
      </c>
      <c r="AB34" s="17">
        <f>IF(Q34="","",IF(R34="",'Project Guide'!$B$7-Q34,R34-Q34))</f>
        <v>53</v>
      </c>
      <c r="AC34" s="5" t="str">
        <f>IF(Q34="","Not Invoiced",IF(R34&lt;&gt;"","Paid",IF('Project Guide'!$B$7&gt;Q34+S34,"Overdue","Open")))</f>
        <v>Paid</v>
      </c>
      <c r="AD34" s="11">
        <f t="shared" si="4"/>
        <v>0</v>
      </c>
      <c r="AE34" s="5" t="str">
        <f t="shared" si="5"/>
        <v>2025-02</v>
      </c>
      <c r="AF34" s="44" t="str">
        <f t="shared" si="6"/>
        <v>Monitor</v>
      </c>
    </row>
    <row r="35" spans="1:32" ht="15">
      <c r="A35" s="5" t="s">
        <v>163</v>
      </c>
      <c r="B35" s="5" t="s">
        <v>138</v>
      </c>
      <c r="C35" s="5" t="s">
        <v>139</v>
      </c>
      <c r="D35" s="5" t="s">
        <v>98</v>
      </c>
      <c r="E35" s="5" t="s">
        <v>128</v>
      </c>
      <c r="F35" s="5" t="s">
        <v>129</v>
      </c>
      <c r="G35" s="5" t="s">
        <v>85</v>
      </c>
      <c r="H35" s="5" t="s">
        <v>86</v>
      </c>
      <c r="I35" s="5" t="s">
        <v>87</v>
      </c>
      <c r="J35" s="8">
        <v>45701.126645706019</v>
      </c>
      <c r="K35" s="8">
        <v>45706.126645706019</v>
      </c>
      <c r="L35" s="8">
        <v>45710.126645706019</v>
      </c>
      <c r="M35" s="8">
        <v>45731.126645706019</v>
      </c>
      <c r="N35" s="8">
        <v>45746.126645706019</v>
      </c>
      <c r="O35" s="11">
        <v>10576</v>
      </c>
      <c r="P35" s="11">
        <v>7122</v>
      </c>
      <c r="Q35" s="8">
        <v>45750.126645706019</v>
      </c>
      <c r="R35" s="8">
        <v>45771.126645706019</v>
      </c>
      <c r="S35" s="5">
        <v>30</v>
      </c>
      <c r="T35" s="5" t="s">
        <v>121</v>
      </c>
      <c r="U35" s="5" t="s">
        <v>122</v>
      </c>
      <c r="V35" s="11">
        <f t="shared" si="0"/>
        <v>3454</v>
      </c>
      <c r="W35" s="14">
        <f t="shared" si="1"/>
        <v>0.32658850226928898</v>
      </c>
      <c r="X35" s="17">
        <f>IF(N35="",'Project Guide'!$B$7-L35,N35-L35)</f>
        <v>36</v>
      </c>
      <c r="Y35" s="5" t="str">
        <f t="shared" si="2"/>
        <v>Late</v>
      </c>
      <c r="Z35" s="17">
        <f>IF(N35="",MAX(0,'Project Guide'!$B$7-M35),MAX(0,N35-M35))</f>
        <v>15</v>
      </c>
      <c r="AA35" s="11">
        <f t="shared" si="3"/>
        <v>10576</v>
      </c>
      <c r="AB35" s="17">
        <f>IF(Q35="","",IF(R35="",'Project Guide'!$B$7-Q35,R35-Q35))</f>
        <v>21</v>
      </c>
      <c r="AC35" s="5" t="str">
        <f>IF(Q35="","Not Invoiced",IF(R35&lt;&gt;"","Paid",IF('Project Guide'!$B$7&gt;Q35+S35,"Overdue","Open")))</f>
        <v>Paid</v>
      </c>
      <c r="AD35" s="11">
        <f t="shared" si="4"/>
        <v>0</v>
      </c>
      <c r="AE35" s="5" t="str">
        <f t="shared" si="5"/>
        <v>2025-02</v>
      </c>
      <c r="AF35" s="44" t="str">
        <f t="shared" si="6"/>
        <v>P1</v>
      </c>
    </row>
    <row r="36" spans="1:32" ht="15">
      <c r="A36" s="5" t="s">
        <v>164</v>
      </c>
      <c r="B36" s="5" t="s">
        <v>124</v>
      </c>
      <c r="C36" s="5" t="s">
        <v>125</v>
      </c>
      <c r="D36" s="5" t="s">
        <v>56</v>
      </c>
      <c r="E36" s="5" t="s">
        <v>72</v>
      </c>
      <c r="F36" s="5" t="s">
        <v>73</v>
      </c>
      <c r="G36" s="5" t="s">
        <v>74</v>
      </c>
      <c r="H36" s="5" t="s">
        <v>49</v>
      </c>
      <c r="I36" s="5" t="s">
        <v>50</v>
      </c>
      <c r="J36" s="8">
        <v>45708.151633958332</v>
      </c>
      <c r="K36" s="8">
        <v>45712.151633958332</v>
      </c>
      <c r="L36" s="8">
        <v>45714.151633958332</v>
      </c>
      <c r="M36" s="8">
        <v>45772.151633958332</v>
      </c>
      <c r="N36" s="8">
        <v>45766.151633958332</v>
      </c>
      <c r="O36" s="11">
        <v>6315</v>
      </c>
      <c r="P36" s="11">
        <v>4163</v>
      </c>
      <c r="Q36" s="8">
        <v>45767.151633958332</v>
      </c>
      <c r="R36" s="8">
        <v>45806.151633958332</v>
      </c>
      <c r="S36" s="5">
        <v>30</v>
      </c>
      <c r="T36" s="5" t="s">
        <v>62</v>
      </c>
      <c r="U36" s="5" t="s">
        <v>63</v>
      </c>
      <c r="V36" s="11">
        <f t="shared" si="0"/>
        <v>2152</v>
      </c>
      <c r="W36" s="14">
        <f t="shared" si="1"/>
        <v>0.34077593032462389</v>
      </c>
      <c r="X36" s="17">
        <f>IF(N36="",'Project Guide'!$B$7-L36,N36-L36)</f>
        <v>52</v>
      </c>
      <c r="Y36" s="5" t="str">
        <f t="shared" si="2"/>
        <v>On Time</v>
      </c>
      <c r="Z36" s="17">
        <f>IF(N36="",MAX(0,'Project Guide'!$B$7-M36),MAX(0,N36-M36))</f>
        <v>0</v>
      </c>
      <c r="AA36" s="11">
        <f t="shared" si="3"/>
        <v>0</v>
      </c>
      <c r="AB36" s="17">
        <f>IF(Q36="","",IF(R36="",'Project Guide'!$B$7-Q36,R36-Q36))</f>
        <v>39</v>
      </c>
      <c r="AC36" s="5" t="str">
        <f>IF(Q36="","Not Invoiced",IF(R36&lt;&gt;"","Paid",IF('Project Guide'!$B$7&gt;Q36+S36,"Overdue","Open")))</f>
        <v>Paid</v>
      </c>
      <c r="AD36" s="11">
        <f t="shared" si="4"/>
        <v>0</v>
      </c>
      <c r="AE36" s="5" t="str">
        <f t="shared" si="5"/>
        <v>2025-02</v>
      </c>
      <c r="AF36" s="44" t="str">
        <f t="shared" si="6"/>
        <v>Monitor</v>
      </c>
    </row>
    <row r="37" spans="1:32" ht="15">
      <c r="A37" s="5" t="s">
        <v>165</v>
      </c>
      <c r="B37" s="5" t="s">
        <v>110</v>
      </c>
      <c r="C37" s="5" t="s">
        <v>111</v>
      </c>
      <c r="D37" s="5" t="s">
        <v>91</v>
      </c>
      <c r="E37" s="5" t="s">
        <v>128</v>
      </c>
      <c r="F37" s="5" t="s">
        <v>129</v>
      </c>
      <c r="G37" s="5" t="s">
        <v>85</v>
      </c>
      <c r="H37" s="5" t="s">
        <v>75</v>
      </c>
      <c r="I37" s="5" t="s">
        <v>76</v>
      </c>
      <c r="J37" s="8">
        <v>45709.502468449071</v>
      </c>
      <c r="K37" s="8">
        <v>45710.502468449071</v>
      </c>
      <c r="L37" s="8">
        <v>45714.502468449071</v>
      </c>
      <c r="M37" s="8">
        <v>45736.502468449071</v>
      </c>
      <c r="N37" s="8">
        <v>45732.502468449071</v>
      </c>
      <c r="O37" s="11">
        <v>20294</v>
      </c>
      <c r="P37" s="11">
        <v>13649</v>
      </c>
      <c r="Q37" s="8">
        <v>45735.502468449071</v>
      </c>
      <c r="R37" s="8">
        <v>45794.502468449071</v>
      </c>
      <c r="S37" s="5">
        <v>45</v>
      </c>
      <c r="T37" s="5" t="s">
        <v>62</v>
      </c>
      <c r="U37" s="5" t="s">
        <v>63</v>
      </c>
      <c r="V37" s="11">
        <f t="shared" si="0"/>
        <v>6645</v>
      </c>
      <c r="W37" s="14">
        <f t="shared" si="1"/>
        <v>0.32743668079235244</v>
      </c>
      <c r="X37" s="17">
        <f>IF(N37="",'Project Guide'!$B$7-L37,N37-L37)</f>
        <v>18</v>
      </c>
      <c r="Y37" s="5" t="str">
        <f t="shared" si="2"/>
        <v>On Time</v>
      </c>
      <c r="Z37" s="17">
        <f>IF(N37="",MAX(0,'Project Guide'!$B$7-M37),MAX(0,N37-M37))</f>
        <v>0</v>
      </c>
      <c r="AA37" s="11">
        <f t="shared" si="3"/>
        <v>0</v>
      </c>
      <c r="AB37" s="17">
        <f>IF(Q37="","",IF(R37="",'Project Guide'!$B$7-Q37,R37-Q37))</f>
        <v>59</v>
      </c>
      <c r="AC37" s="5" t="str">
        <f>IF(Q37="","Not Invoiced",IF(R37&lt;&gt;"","Paid",IF('Project Guide'!$B$7&gt;Q37+S37,"Overdue","Open")))</f>
        <v>Paid</v>
      </c>
      <c r="AD37" s="11">
        <f t="shared" si="4"/>
        <v>0</v>
      </c>
      <c r="AE37" s="5" t="str">
        <f t="shared" si="5"/>
        <v>2025-02</v>
      </c>
      <c r="AF37" s="44" t="str">
        <f t="shared" si="6"/>
        <v>Monitor</v>
      </c>
    </row>
    <row r="38" spans="1:32" ht="15">
      <c r="A38" s="5" t="s">
        <v>166</v>
      </c>
      <c r="B38" s="5" t="s">
        <v>89</v>
      </c>
      <c r="C38" s="5" t="s">
        <v>90</v>
      </c>
      <c r="D38" s="5" t="s">
        <v>91</v>
      </c>
      <c r="E38" s="5" t="s">
        <v>68</v>
      </c>
      <c r="F38" s="5" t="s">
        <v>69</v>
      </c>
      <c r="G38" s="5" t="s">
        <v>70</v>
      </c>
      <c r="H38" s="5" t="s">
        <v>49</v>
      </c>
      <c r="I38" s="5" t="s">
        <v>50</v>
      </c>
      <c r="J38" s="8">
        <v>45707.802865509257</v>
      </c>
      <c r="K38" s="8">
        <v>45712.802865509257</v>
      </c>
      <c r="L38" s="8">
        <v>45715.802865509257</v>
      </c>
      <c r="M38" s="8">
        <v>45749.802865509257</v>
      </c>
      <c r="N38" s="8">
        <v>45758.802865509257</v>
      </c>
      <c r="O38" s="11">
        <v>30391</v>
      </c>
      <c r="P38" s="11">
        <v>23484</v>
      </c>
      <c r="Q38" s="8">
        <v>45761.802865509257</v>
      </c>
      <c r="R38" s="8">
        <v>45799.802865509257</v>
      </c>
      <c r="S38" s="5">
        <v>45</v>
      </c>
      <c r="T38" s="5" t="s">
        <v>121</v>
      </c>
      <c r="U38" s="5" t="s">
        <v>122</v>
      </c>
      <c r="V38" s="11">
        <f t="shared" si="0"/>
        <v>6907</v>
      </c>
      <c r="W38" s="14">
        <f t="shared" si="1"/>
        <v>0.22727123161462276</v>
      </c>
      <c r="X38" s="17">
        <f>IF(N38="",'Project Guide'!$B$7-L38,N38-L38)</f>
        <v>43</v>
      </c>
      <c r="Y38" s="5" t="str">
        <f t="shared" si="2"/>
        <v>Late</v>
      </c>
      <c r="Z38" s="17">
        <f>IF(N38="",MAX(0,'Project Guide'!$B$7-M38),MAX(0,N38-M38))</f>
        <v>9</v>
      </c>
      <c r="AA38" s="11">
        <f t="shared" si="3"/>
        <v>30391</v>
      </c>
      <c r="AB38" s="17">
        <f>IF(Q38="","",IF(R38="",'Project Guide'!$B$7-Q38,R38-Q38))</f>
        <v>38</v>
      </c>
      <c r="AC38" s="5" t="str">
        <f>IF(Q38="","Not Invoiced",IF(R38&lt;&gt;"","Paid",IF('Project Guide'!$B$7&gt;Q38+S38,"Overdue","Open")))</f>
        <v>Paid</v>
      </c>
      <c r="AD38" s="11">
        <f t="shared" si="4"/>
        <v>0</v>
      </c>
      <c r="AE38" s="5" t="str">
        <f t="shared" si="5"/>
        <v>2025-02</v>
      </c>
      <c r="AF38" s="44" t="str">
        <f t="shared" si="6"/>
        <v>P2</v>
      </c>
    </row>
    <row r="39" spans="1:32" ht="15">
      <c r="A39" s="5" t="s">
        <v>167</v>
      </c>
      <c r="B39" s="5" t="s">
        <v>168</v>
      </c>
      <c r="C39" s="5" t="s">
        <v>169</v>
      </c>
      <c r="D39" s="5" t="s">
        <v>67</v>
      </c>
      <c r="E39" s="5" t="s">
        <v>83</v>
      </c>
      <c r="F39" s="5" t="s">
        <v>84</v>
      </c>
      <c r="G39" s="5" t="s">
        <v>85</v>
      </c>
      <c r="H39" s="5" t="s">
        <v>75</v>
      </c>
      <c r="I39" s="5" t="s">
        <v>76</v>
      </c>
      <c r="J39" s="8">
        <v>45715.580789664353</v>
      </c>
      <c r="K39" s="8">
        <v>45717.580789664353</v>
      </c>
      <c r="L39" s="8">
        <v>45717.580789664353</v>
      </c>
      <c r="M39" s="8">
        <v>45731.580789664353</v>
      </c>
      <c r="N39" s="8">
        <v>45727.580789664353</v>
      </c>
      <c r="O39" s="11">
        <v>22063</v>
      </c>
      <c r="P39" s="11">
        <v>17422</v>
      </c>
      <c r="Q39" s="8">
        <v>45729.580789664353</v>
      </c>
      <c r="R39" s="8">
        <v>45780.580789664353</v>
      </c>
      <c r="S39" s="5">
        <v>60</v>
      </c>
      <c r="T39" s="5" t="s">
        <v>62</v>
      </c>
      <c r="U39" s="5" t="s">
        <v>63</v>
      </c>
      <c r="V39" s="11">
        <f t="shared" si="0"/>
        <v>4641</v>
      </c>
      <c r="W39" s="14">
        <f t="shared" si="1"/>
        <v>0.21035217332185105</v>
      </c>
      <c r="X39" s="17">
        <f>IF(N39="",'Project Guide'!$B$7-L39,N39-L39)</f>
        <v>10</v>
      </c>
      <c r="Y39" s="5" t="str">
        <f t="shared" si="2"/>
        <v>On Time</v>
      </c>
      <c r="Z39" s="17">
        <f>IF(N39="",MAX(0,'Project Guide'!$B$7-M39),MAX(0,N39-M39))</f>
        <v>0</v>
      </c>
      <c r="AA39" s="11">
        <f t="shared" si="3"/>
        <v>0</v>
      </c>
      <c r="AB39" s="17">
        <f>IF(Q39="","",IF(R39="",'Project Guide'!$B$7-Q39,R39-Q39))</f>
        <v>51</v>
      </c>
      <c r="AC39" s="5" t="str">
        <f>IF(Q39="","Not Invoiced",IF(R39&lt;&gt;"","Paid",IF('Project Guide'!$B$7&gt;Q39+S39,"Overdue","Open")))</f>
        <v>Paid</v>
      </c>
      <c r="AD39" s="11">
        <f t="shared" si="4"/>
        <v>0</v>
      </c>
      <c r="AE39" s="5" t="str">
        <f t="shared" si="5"/>
        <v>2025-03</v>
      </c>
      <c r="AF39" s="44" t="str">
        <f t="shared" si="6"/>
        <v>Monitor</v>
      </c>
    </row>
    <row r="40" spans="1:32" ht="15">
      <c r="A40" s="5" t="s">
        <v>170</v>
      </c>
      <c r="B40" s="5" t="s">
        <v>161</v>
      </c>
      <c r="C40" s="5" t="s">
        <v>162</v>
      </c>
      <c r="D40" s="5" t="s">
        <v>67</v>
      </c>
      <c r="E40" s="5" t="s">
        <v>57</v>
      </c>
      <c r="F40" s="5" t="s">
        <v>58</v>
      </c>
      <c r="G40" s="5" t="s">
        <v>59</v>
      </c>
      <c r="H40" s="5" t="s">
        <v>78</v>
      </c>
      <c r="I40" s="5" t="s">
        <v>79</v>
      </c>
      <c r="J40" s="8">
        <v>45709.72482826389</v>
      </c>
      <c r="K40" s="8">
        <v>45714.72482826389</v>
      </c>
      <c r="L40" s="8">
        <v>45718.72482826389</v>
      </c>
      <c r="M40" s="8">
        <v>45787.72482826389</v>
      </c>
      <c r="N40" s="8">
        <v>45795.72482826389</v>
      </c>
      <c r="O40" s="11">
        <v>14533</v>
      </c>
      <c r="P40" s="11">
        <v>11445</v>
      </c>
      <c r="Q40" s="8">
        <v>45796.72482826389</v>
      </c>
      <c r="R40" s="8">
        <v>45858.72482826389</v>
      </c>
      <c r="S40" s="5">
        <v>60</v>
      </c>
      <c r="T40" s="5" t="s">
        <v>121</v>
      </c>
      <c r="U40" s="5" t="s">
        <v>122</v>
      </c>
      <c r="V40" s="11">
        <f t="shared" si="0"/>
        <v>3088</v>
      </c>
      <c r="W40" s="14">
        <f t="shared" si="1"/>
        <v>0.21248193765912063</v>
      </c>
      <c r="X40" s="17">
        <f>IF(N40="",'Project Guide'!$B$7-L40,N40-L40)</f>
        <v>77</v>
      </c>
      <c r="Y40" s="5" t="str">
        <f t="shared" si="2"/>
        <v>Late</v>
      </c>
      <c r="Z40" s="17">
        <f>IF(N40="",MAX(0,'Project Guide'!$B$7-M40),MAX(0,N40-M40))</f>
        <v>8</v>
      </c>
      <c r="AA40" s="11">
        <f t="shared" si="3"/>
        <v>14533</v>
      </c>
      <c r="AB40" s="17">
        <f>IF(Q40="","",IF(R40="",'Project Guide'!$B$7-Q40,R40-Q40))</f>
        <v>62</v>
      </c>
      <c r="AC40" s="5" t="str">
        <f>IF(Q40="","Not Invoiced",IF(R40&lt;&gt;"","Paid",IF('Project Guide'!$B$7&gt;Q40+S40,"Overdue","Open")))</f>
        <v>Paid</v>
      </c>
      <c r="AD40" s="11">
        <f t="shared" si="4"/>
        <v>0</v>
      </c>
      <c r="AE40" s="5" t="str">
        <f t="shared" si="5"/>
        <v>2025-03</v>
      </c>
      <c r="AF40" s="44" t="str">
        <f t="shared" si="6"/>
        <v>P2</v>
      </c>
    </row>
    <row r="41" spans="1:32" ht="15">
      <c r="A41" s="5" t="s">
        <v>171</v>
      </c>
      <c r="B41" s="5" t="s">
        <v>110</v>
      </c>
      <c r="C41" s="5" t="s">
        <v>111</v>
      </c>
      <c r="D41" s="5" t="s">
        <v>91</v>
      </c>
      <c r="E41" s="5" t="s">
        <v>105</v>
      </c>
      <c r="F41" s="5" t="s">
        <v>106</v>
      </c>
      <c r="G41" s="5" t="s">
        <v>107</v>
      </c>
      <c r="H41" s="5" t="s">
        <v>78</v>
      </c>
      <c r="I41" s="5" t="s">
        <v>79</v>
      </c>
      <c r="J41" s="8">
        <v>45716.225106828701</v>
      </c>
      <c r="K41" s="8">
        <v>45718.225106828701</v>
      </c>
      <c r="L41" s="8">
        <v>45719.225106828701</v>
      </c>
      <c r="M41" s="8">
        <v>45775.225106828701</v>
      </c>
      <c r="N41" s="8">
        <v>45767.225106828701</v>
      </c>
      <c r="O41" s="11">
        <v>21485</v>
      </c>
      <c r="P41" s="11">
        <v>15490</v>
      </c>
      <c r="Q41" s="8">
        <v>45771.225106828701</v>
      </c>
      <c r="R41" s="8">
        <v>45794.225106828701</v>
      </c>
      <c r="S41" s="5">
        <v>30</v>
      </c>
      <c r="T41" s="5" t="s">
        <v>62</v>
      </c>
      <c r="U41" s="5" t="s">
        <v>63</v>
      </c>
      <c r="V41" s="11">
        <f t="shared" si="0"/>
        <v>5995</v>
      </c>
      <c r="W41" s="14">
        <f t="shared" si="1"/>
        <v>0.27903188270886664</v>
      </c>
      <c r="X41" s="17">
        <f>IF(N41="",'Project Guide'!$B$7-L41,N41-L41)</f>
        <v>48</v>
      </c>
      <c r="Y41" s="5" t="str">
        <f t="shared" si="2"/>
        <v>On Time</v>
      </c>
      <c r="Z41" s="17">
        <f>IF(N41="",MAX(0,'Project Guide'!$B$7-M41),MAX(0,N41-M41))</f>
        <v>0</v>
      </c>
      <c r="AA41" s="11">
        <f t="shared" si="3"/>
        <v>0</v>
      </c>
      <c r="AB41" s="17">
        <f>IF(Q41="","",IF(R41="",'Project Guide'!$B$7-Q41,R41-Q41))</f>
        <v>23</v>
      </c>
      <c r="AC41" s="5" t="str">
        <f>IF(Q41="","Not Invoiced",IF(R41&lt;&gt;"","Paid",IF('Project Guide'!$B$7&gt;Q41+S41,"Overdue","Open")))</f>
        <v>Paid</v>
      </c>
      <c r="AD41" s="11">
        <f t="shared" si="4"/>
        <v>0</v>
      </c>
      <c r="AE41" s="5" t="str">
        <f t="shared" si="5"/>
        <v>2025-03</v>
      </c>
      <c r="AF41" s="44" t="str">
        <f t="shared" si="6"/>
        <v>Monitor</v>
      </c>
    </row>
    <row r="42" spans="1:32" ht="15">
      <c r="A42" s="5" t="s">
        <v>172</v>
      </c>
      <c r="B42" s="5" t="s">
        <v>168</v>
      </c>
      <c r="C42" s="5" t="s">
        <v>169</v>
      </c>
      <c r="D42" s="5" t="s">
        <v>67</v>
      </c>
      <c r="E42" s="5" t="s">
        <v>150</v>
      </c>
      <c r="F42" s="5" t="s">
        <v>151</v>
      </c>
      <c r="G42" s="5" t="s">
        <v>117</v>
      </c>
      <c r="H42" s="5" t="s">
        <v>49</v>
      </c>
      <c r="I42" s="5" t="s">
        <v>50</v>
      </c>
      <c r="J42" s="8">
        <v>45713.861353402775</v>
      </c>
      <c r="K42" s="8">
        <v>45716.861353402775</v>
      </c>
      <c r="L42" s="8">
        <v>45720.861353402775</v>
      </c>
      <c r="M42" s="8">
        <v>45805.861353402775</v>
      </c>
      <c r="N42" s="8">
        <v>45805.861353402775</v>
      </c>
      <c r="O42" s="11">
        <v>19117</v>
      </c>
      <c r="P42" s="11">
        <v>13856</v>
      </c>
      <c r="Q42" s="8">
        <v>45805.861353402775</v>
      </c>
      <c r="R42" s="8">
        <v>45871.861353402775</v>
      </c>
      <c r="S42" s="5">
        <v>60</v>
      </c>
      <c r="T42" s="5" t="s">
        <v>62</v>
      </c>
      <c r="U42" s="5" t="s">
        <v>63</v>
      </c>
      <c r="V42" s="11">
        <f t="shared" si="0"/>
        <v>5261</v>
      </c>
      <c r="W42" s="14">
        <f t="shared" si="1"/>
        <v>0.27520008369514043</v>
      </c>
      <c r="X42" s="17">
        <f>IF(N42="",'Project Guide'!$B$7-L42,N42-L42)</f>
        <v>85</v>
      </c>
      <c r="Y42" s="5" t="str">
        <f t="shared" si="2"/>
        <v>On Time</v>
      </c>
      <c r="Z42" s="17">
        <f>IF(N42="",MAX(0,'Project Guide'!$B$7-M42),MAX(0,N42-M42))</f>
        <v>0</v>
      </c>
      <c r="AA42" s="11">
        <f t="shared" si="3"/>
        <v>0</v>
      </c>
      <c r="AB42" s="17">
        <f>IF(Q42="","",IF(R42="",'Project Guide'!$B$7-Q42,R42-Q42))</f>
        <v>66</v>
      </c>
      <c r="AC42" s="5" t="str">
        <f>IF(Q42="","Not Invoiced",IF(R42&lt;&gt;"","Paid",IF('Project Guide'!$B$7&gt;Q42+S42,"Overdue","Open")))</f>
        <v>Paid</v>
      </c>
      <c r="AD42" s="11">
        <f t="shared" si="4"/>
        <v>0</v>
      </c>
      <c r="AE42" s="5" t="str">
        <f t="shared" si="5"/>
        <v>2025-03</v>
      </c>
      <c r="AF42" s="44" t="str">
        <f t="shared" si="6"/>
        <v>Monitor</v>
      </c>
    </row>
    <row r="43" spans="1:32" ht="15">
      <c r="A43" s="5" t="s">
        <v>173</v>
      </c>
      <c r="B43" s="5" t="s">
        <v>168</v>
      </c>
      <c r="C43" s="5" t="s">
        <v>169</v>
      </c>
      <c r="D43" s="5" t="s">
        <v>67</v>
      </c>
      <c r="E43" s="5" t="s">
        <v>57</v>
      </c>
      <c r="F43" s="5" t="s">
        <v>58</v>
      </c>
      <c r="G43" s="5" t="s">
        <v>59</v>
      </c>
      <c r="H43" s="5" t="s">
        <v>49</v>
      </c>
      <c r="I43" s="5" t="s">
        <v>50</v>
      </c>
      <c r="J43" s="8">
        <v>45716.107585439815</v>
      </c>
      <c r="K43" s="8">
        <v>45720.107585439815</v>
      </c>
      <c r="L43" s="8">
        <v>45721.107585439815</v>
      </c>
      <c r="M43" s="8">
        <v>45795.107585439815</v>
      </c>
      <c r="N43" s="8">
        <v>45791.107585439815</v>
      </c>
      <c r="O43" s="11">
        <v>21245</v>
      </c>
      <c r="P43" s="11">
        <v>15478</v>
      </c>
      <c r="Q43" s="8">
        <v>45791.107585439815</v>
      </c>
      <c r="R43" s="8">
        <v>45850.107585439815</v>
      </c>
      <c r="S43" s="5">
        <v>45</v>
      </c>
      <c r="T43" s="5" t="s">
        <v>62</v>
      </c>
      <c r="U43" s="5" t="s">
        <v>63</v>
      </c>
      <c r="V43" s="11">
        <f t="shared" si="0"/>
        <v>5767</v>
      </c>
      <c r="W43" s="14">
        <f t="shared" si="1"/>
        <v>0.27145210637797129</v>
      </c>
      <c r="X43" s="17">
        <f>IF(N43="",'Project Guide'!$B$7-L43,N43-L43)</f>
        <v>70</v>
      </c>
      <c r="Y43" s="5" t="str">
        <f t="shared" si="2"/>
        <v>On Time</v>
      </c>
      <c r="Z43" s="17">
        <f>IF(N43="",MAX(0,'Project Guide'!$B$7-M43),MAX(0,N43-M43))</f>
        <v>0</v>
      </c>
      <c r="AA43" s="11">
        <f t="shared" si="3"/>
        <v>0</v>
      </c>
      <c r="AB43" s="17">
        <f>IF(Q43="","",IF(R43="",'Project Guide'!$B$7-Q43,R43-Q43))</f>
        <v>59</v>
      </c>
      <c r="AC43" s="5" t="str">
        <f>IF(Q43="","Not Invoiced",IF(R43&lt;&gt;"","Paid",IF('Project Guide'!$B$7&gt;Q43+S43,"Overdue","Open")))</f>
        <v>Paid</v>
      </c>
      <c r="AD43" s="11">
        <f t="shared" si="4"/>
        <v>0</v>
      </c>
      <c r="AE43" s="5" t="str">
        <f t="shared" si="5"/>
        <v>2025-03</v>
      </c>
      <c r="AF43" s="44" t="str">
        <f t="shared" si="6"/>
        <v>Monitor</v>
      </c>
    </row>
    <row r="44" spans="1:32" ht="15">
      <c r="A44" s="5" t="s">
        <v>174</v>
      </c>
      <c r="B44" s="5" t="s">
        <v>103</v>
      </c>
      <c r="C44" s="5" t="s">
        <v>104</v>
      </c>
      <c r="D44" s="5" t="s">
        <v>98</v>
      </c>
      <c r="E44" s="5" t="s">
        <v>150</v>
      </c>
      <c r="F44" s="5" t="s">
        <v>151</v>
      </c>
      <c r="G44" s="5" t="s">
        <v>117</v>
      </c>
      <c r="H44" s="5" t="s">
        <v>49</v>
      </c>
      <c r="I44" s="5" t="s">
        <v>50</v>
      </c>
      <c r="J44" s="8">
        <v>45719.239832916668</v>
      </c>
      <c r="K44" s="8">
        <v>45720.239832916668</v>
      </c>
      <c r="L44" s="8">
        <v>45724.239832916668</v>
      </c>
      <c r="M44" s="8">
        <v>45802.239832916668</v>
      </c>
      <c r="N44" s="8">
        <v>45800.239832916668</v>
      </c>
      <c r="O44" s="11">
        <v>28488</v>
      </c>
      <c r="P44" s="11">
        <v>22954</v>
      </c>
      <c r="Q44" s="8">
        <v>45801.239832916668</v>
      </c>
      <c r="R44" s="8"/>
      <c r="S44" s="5">
        <v>60</v>
      </c>
      <c r="T44" s="5" t="s">
        <v>62</v>
      </c>
      <c r="U44" s="5" t="s">
        <v>63</v>
      </c>
      <c r="V44" s="11">
        <f t="shared" si="0"/>
        <v>5534</v>
      </c>
      <c r="W44" s="14">
        <f t="shared" si="1"/>
        <v>0.19425723111485538</v>
      </c>
      <c r="X44" s="17">
        <f>IF(N44="",'Project Guide'!$B$7-L44,N44-L44)</f>
        <v>76</v>
      </c>
      <c r="Y44" s="5" t="str">
        <f t="shared" si="2"/>
        <v>On Time</v>
      </c>
      <c r="Z44" s="17">
        <f>IF(N44="",MAX(0,'Project Guide'!$B$7-M44),MAX(0,N44-M44))</f>
        <v>0</v>
      </c>
      <c r="AA44" s="11">
        <f t="shared" si="3"/>
        <v>0</v>
      </c>
      <c r="AB44" s="17">
        <f>IF(Q44="","",IF(R44="",'Project Guide'!$B$7-Q44,R44-Q44))</f>
        <v>443.76016708333191</v>
      </c>
      <c r="AC44" s="5" t="str">
        <f>IF(Q44="","Not Invoiced",IF(R44&lt;&gt;"","Paid",IF('Project Guide'!$B$7&gt;Q44+S44,"Overdue","Open")))</f>
        <v>Overdue</v>
      </c>
      <c r="AD44" s="11">
        <f t="shared" si="4"/>
        <v>28488</v>
      </c>
      <c r="AE44" s="5" t="str">
        <f t="shared" si="5"/>
        <v>2025-03</v>
      </c>
      <c r="AF44" s="44" t="str">
        <f t="shared" si="6"/>
        <v>P1</v>
      </c>
    </row>
    <row r="45" spans="1:32" ht="15">
      <c r="A45" s="5" t="s">
        <v>175</v>
      </c>
      <c r="B45" s="5" t="s">
        <v>96</v>
      </c>
      <c r="C45" s="5" t="s">
        <v>97</v>
      </c>
      <c r="D45" s="5" t="s">
        <v>98</v>
      </c>
      <c r="E45" s="5" t="s">
        <v>68</v>
      </c>
      <c r="F45" s="5" t="s">
        <v>69</v>
      </c>
      <c r="G45" s="5" t="s">
        <v>70</v>
      </c>
      <c r="H45" s="5" t="s">
        <v>78</v>
      </c>
      <c r="I45" s="5" t="s">
        <v>79</v>
      </c>
      <c r="J45" s="8">
        <v>45726.701556412037</v>
      </c>
      <c r="K45" s="8">
        <v>45727.701556412037</v>
      </c>
      <c r="L45" s="8">
        <v>45728.701556412037</v>
      </c>
      <c r="M45" s="8">
        <v>45768.701556412037</v>
      </c>
      <c r="N45" s="8">
        <v>45770.701556412037</v>
      </c>
      <c r="O45" s="11">
        <v>24006</v>
      </c>
      <c r="P45" s="11">
        <v>16317</v>
      </c>
      <c r="Q45" s="8">
        <v>45774.701556412037</v>
      </c>
      <c r="R45" s="8"/>
      <c r="S45" s="5">
        <v>30</v>
      </c>
      <c r="T45" s="5" t="s">
        <v>62</v>
      </c>
      <c r="U45" s="5" t="s">
        <v>63</v>
      </c>
      <c r="V45" s="11">
        <f t="shared" si="0"/>
        <v>7689</v>
      </c>
      <c r="W45" s="14">
        <f t="shared" si="1"/>
        <v>0.32029492626843287</v>
      </c>
      <c r="X45" s="17">
        <f>IF(N45="",'Project Guide'!$B$7-L45,N45-L45)</f>
        <v>42</v>
      </c>
      <c r="Y45" s="5" t="str">
        <f t="shared" si="2"/>
        <v>Late</v>
      </c>
      <c r="Z45" s="17">
        <f>IF(N45="",MAX(0,'Project Guide'!$B$7-M45),MAX(0,N45-M45))</f>
        <v>2</v>
      </c>
      <c r="AA45" s="11">
        <f t="shared" si="3"/>
        <v>24006</v>
      </c>
      <c r="AB45" s="17">
        <f>IF(Q45="","",IF(R45="",'Project Guide'!$B$7-Q45,R45-Q45))</f>
        <v>470.29844358796254</v>
      </c>
      <c r="AC45" s="5" t="str">
        <f>IF(Q45="","Not Invoiced",IF(R45&lt;&gt;"","Paid",IF('Project Guide'!$B$7&gt;Q45+S45,"Overdue","Open")))</f>
        <v>Overdue</v>
      </c>
      <c r="AD45" s="11">
        <f t="shared" si="4"/>
        <v>24006</v>
      </c>
      <c r="AE45" s="5" t="str">
        <f t="shared" si="5"/>
        <v>2025-03</v>
      </c>
      <c r="AF45" s="44" t="str">
        <f t="shared" si="6"/>
        <v>P1</v>
      </c>
    </row>
    <row r="46" spans="1:32" ht="15">
      <c r="A46" s="5" t="s">
        <v>176</v>
      </c>
      <c r="B46" s="5" t="s">
        <v>124</v>
      </c>
      <c r="C46" s="5" t="s">
        <v>125</v>
      </c>
      <c r="D46" s="5" t="s">
        <v>56</v>
      </c>
      <c r="E46" s="5" t="s">
        <v>146</v>
      </c>
      <c r="F46" s="5" t="s">
        <v>147</v>
      </c>
      <c r="G46" s="5" t="s">
        <v>85</v>
      </c>
      <c r="H46" s="5" t="s">
        <v>78</v>
      </c>
      <c r="I46" s="5" t="s">
        <v>79</v>
      </c>
      <c r="J46" s="8">
        <v>45721.724668634262</v>
      </c>
      <c r="K46" s="8">
        <v>45727.724668634262</v>
      </c>
      <c r="L46" s="8">
        <v>45729.724668634262</v>
      </c>
      <c r="M46" s="8">
        <v>45754.724668634262</v>
      </c>
      <c r="N46" s="8">
        <v>45748.724668634262</v>
      </c>
      <c r="O46" s="11">
        <v>10450</v>
      </c>
      <c r="P46" s="11">
        <v>8487</v>
      </c>
      <c r="Q46" s="8">
        <v>45748.724668634262</v>
      </c>
      <c r="R46" s="8">
        <v>45784.724668634262</v>
      </c>
      <c r="S46" s="5">
        <v>30</v>
      </c>
      <c r="T46" s="5" t="s">
        <v>62</v>
      </c>
      <c r="U46" s="5" t="s">
        <v>63</v>
      </c>
      <c r="V46" s="11">
        <f t="shared" si="0"/>
        <v>1963</v>
      </c>
      <c r="W46" s="14">
        <f t="shared" si="1"/>
        <v>0.18784688995215312</v>
      </c>
      <c r="X46" s="17">
        <f>IF(N46="",'Project Guide'!$B$7-L46,N46-L46)</f>
        <v>19</v>
      </c>
      <c r="Y46" s="5" t="str">
        <f t="shared" si="2"/>
        <v>On Time</v>
      </c>
      <c r="Z46" s="17">
        <f>IF(N46="",MAX(0,'Project Guide'!$B$7-M46),MAX(0,N46-M46))</f>
        <v>0</v>
      </c>
      <c r="AA46" s="11">
        <f t="shared" si="3"/>
        <v>0</v>
      </c>
      <c r="AB46" s="17">
        <f>IF(Q46="","",IF(R46="",'Project Guide'!$B$7-Q46,R46-Q46))</f>
        <v>36</v>
      </c>
      <c r="AC46" s="5" t="str">
        <f>IF(Q46="","Not Invoiced",IF(R46&lt;&gt;"","Paid",IF('Project Guide'!$B$7&gt;Q46+S46,"Overdue","Open")))</f>
        <v>Paid</v>
      </c>
      <c r="AD46" s="11">
        <f t="shared" si="4"/>
        <v>0</v>
      </c>
      <c r="AE46" s="5" t="str">
        <f t="shared" si="5"/>
        <v>2025-03</v>
      </c>
      <c r="AF46" s="44" t="str">
        <f t="shared" si="6"/>
        <v>Monitor</v>
      </c>
    </row>
    <row r="47" spans="1:32" ht="15">
      <c r="A47" s="5" t="s">
        <v>177</v>
      </c>
      <c r="B47" s="5" t="s">
        <v>138</v>
      </c>
      <c r="C47" s="5" t="s">
        <v>139</v>
      </c>
      <c r="D47" s="5" t="s">
        <v>98</v>
      </c>
      <c r="E47" s="5" t="s">
        <v>146</v>
      </c>
      <c r="F47" s="5" t="s">
        <v>147</v>
      </c>
      <c r="G47" s="5" t="s">
        <v>85</v>
      </c>
      <c r="H47" s="5" t="s">
        <v>78</v>
      </c>
      <c r="I47" s="5" t="s">
        <v>79</v>
      </c>
      <c r="J47" s="8">
        <v>45712.802474282405</v>
      </c>
      <c r="K47" s="8">
        <v>45730.802474282405</v>
      </c>
      <c r="L47" s="8">
        <v>45731.802474282405</v>
      </c>
      <c r="M47" s="8">
        <v>45753.802474282405</v>
      </c>
      <c r="N47" s="8">
        <v>45756.802474282405</v>
      </c>
      <c r="O47" s="11">
        <v>26552</v>
      </c>
      <c r="P47" s="11">
        <v>20358</v>
      </c>
      <c r="Q47" s="8">
        <v>45762.802474282405</v>
      </c>
      <c r="R47" s="8">
        <v>45805.802474282405</v>
      </c>
      <c r="S47" s="5">
        <v>45</v>
      </c>
      <c r="T47" s="5" t="s">
        <v>130</v>
      </c>
      <c r="U47" s="5" t="s">
        <v>131</v>
      </c>
      <c r="V47" s="11">
        <f t="shared" si="0"/>
        <v>6194</v>
      </c>
      <c r="W47" s="14">
        <f t="shared" si="1"/>
        <v>0.23327809581199158</v>
      </c>
      <c r="X47" s="17">
        <f>IF(N47="",'Project Guide'!$B$7-L47,N47-L47)</f>
        <v>25</v>
      </c>
      <c r="Y47" s="5" t="str">
        <f t="shared" si="2"/>
        <v>Late</v>
      </c>
      <c r="Z47" s="17">
        <f>IF(N47="",MAX(0,'Project Guide'!$B$7-M47),MAX(0,N47-M47))</f>
        <v>3</v>
      </c>
      <c r="AA47" s="11">
        <f t="shared" si="3"/>
        <v>26552</v>
      </c>
      <c r="AB47" s="17">
        <f>IF(Q47="","",IF(R47="",'Project Guide'!$B$7-Q47,R47-Q47))</f>
        <v>43</v>
      </c>
      <c r="AC47" s="5" t="str">
        <f>IF(Q47="","Not Invoiced",IF(R47&lt;&gt;"","Paid",IF('Project Guide'!$B$7&gt;Q47+S47,"Overdue","Open")))</f>
        <v>Paid</v>
      </c>
      <c r="AD47" s="11">
        <f t="shared" si="4"/>
        <v>0</v>
      </c>
      <c r="AE47" s="5" t="str">
        <f t="shared" si="5"/>
        <v>2025-03</v>
      </c>
      <c r="AF47" s="44" t="str">
        <f t="shared" si="6"/>
        <v>P2</v>
      </c>
    </row>
    <row r="48" spans="1:32" ht="15">
      <c r="A48" s="5" t="s">
        <v>178</v>
      </c>
      <c r="B48" s="5" t="s">
        <v>89</v>
      </c>
      <c r="C48" s="5" t="s">
        <v>90</v>
      </c>
      <c r="D48" s="5" t="s">
        <v>91</v>
      </c>
      <c r="E48" s="5" t="s">
        <v>150</v>
      </c>
      <c r="F48" s="5" t="s">
        <v>151</v>
      </c>
      <c r="G48" s="5" t="s">
        <v>117</v>
      </c>
      <c r="H48" s="5" t="s">
        <v>60</v>
      </c>
      <c r="I48" s="5" t="s">
        <v>61</v>
      </c>
      <c r="J48" s="8">
        <v>45727.23743454861</v>
      </c>
      <c r="K48" s="8">
        <v>45732.23743454861</v>
      </c>
      <c r="L48" s="8">
        <v>45732.23743454861</v>
      </c>
      <c r="M48" s="8">
        <v>45816.23743454861</v>
      </c>
      <c r="N48" s="8">
        <v>45816.23743454861</v>
      </c>
      <c r="O48" s="11">
        <v>8107</v>
      </c>
      <c r="P48" s="11">
        <v>6478</v>
      </c>
      <c r="Q48" s="8">
        <v>45816.23743454861</v>
      </c>
      <c r="R48" s="8">
        <v>45852.23743454861</v>
      </c>
      <c r="S48" s="5">
        <v>30</v>
      </c>
      <c r="T48" s="5" t="s">
        <v>62</v>
      </c>
      <c r="U48" s="5" t="s">
        <v>63</v>
      </c>
      <c r="V48" s="11">
        <f t="shared" si="0"/>
        <v>1629</v>
      </c>
      <c r="W48" s="14">
        <f t="shared" si="1"/>
        <v>0.20093746145306526</v>
      </c>
      <c r="X48" s="17">
        <f>IF(N48="",'Project Guide'!$B$7-L48,N48-L48)</f>
        <v>84</v>
      </c>
      <c r="Y48" s="5" t="str">
        <f t="shared" si="2"/>
        <v>On Time</v>
      </c>
      <c r="Z48" s="17">
        <f>IF(N48="",MAX(0,'Project Guide'!$B$7-M48),MAX(0,N48-M48))</f>
        <v>0</v>
      </c>
      <c r="AA48" s="11">
        <f t="shared" si="3"/>
        <v>0</v>
      </c>
      <c r="AB48" s="17">
        <f>IF(Q48="","",IF(R48="",'Project Guide'!$B$7-Q48,R48-Q48))</f>
        <v>36</v>
      </c>
      <c r="AC48" s="5" t="str">
        <f>IF(Q48="","Not Invoiced",IF(R48&lt;&gt;"","Paid",IF('Project Guide'!$B$7&gt;Q48+S48,"Overdue","Open")))</f>
        <v>Paid</v>
      </c>
      <c r="AD48" s="11">
        <f t="shared" si="4"/>
        <v>0</v>
      </c>
      <c r="AE48" s="5" t="str">
        <f t="shared" si="5"/>
        <v>2025-03</v>
      </c>
      <c r="AF48" s="44" t="str">
        <f t="shared" si="6"/>
        <v>Monitor</v>
      </c>
    </row>
    <row r="49" spans="1:32" ht="15">
      <c r="A49" s="5" t="s">
        <v>179</v>
      </c>
      <c r="B49" s="5" t="s">
        <v>124</v>
      </c>
      <c r="C49" s="5" t="s">
        <v>125</v>
      </c>
      <c r="D49" s="5" t="s">
        <v>56</v>
      </c>
      <c r="E49" s="5" t="s">
        <v>92</v>
      </c>
      <c r="F49" s="5" t="s">
        <v>93</v>
      </c>
      <c r="G49" s="5" t="s">
        <v>94</v>
      </c>
      <c r="H49" s="5" t="s">
        <v>60</v>
      </c>
      <c r="I49" s="5" t="s">
        <v>61</v>
      </c>
      <c r="J49" s="8">
        <v>45724.314735590277</v>
      </c>
      <c r="K49" s="8">
        <v>45729.314735590277</v>
      </c>
      <c r="L49" s="8">
        <v>45732.314735590277</v>
      </c>
      <c r="M49" s="8">
        <v>45769.314735590277</v>
      </c>
      <c r="N49" s="8">
        <v>45761.314735590277</v>
      </c>
      <c r="O49" s="11">
        <v>15824</v>
      </c>
      <c r="P49" s="11">
        <v>10400</v>
      </c>
      <c r="Q49" s="8">
        <v>45762.314735590277</v>
      </c>
      <c r="R49" s="8">
        <v>45807.314735590277</v>
      </c>
      <c r="S49" s="5">
        <v>45</v>
      </c>
      <c r="T49" s="5" t="s">
        <v>62</v>
      </c>
      <c r="U49" s="5" t="s">
        <v>63</v>
      </c>
      <c r="V49" s="11">
        <f t="shared" si="0"/>
        <v>5424</v>
      </c>
      <c r="W49" s="14">
        <f t="shared" si="1"/>
        <v>0.34277047522750254</v>
      </c>
      <c r="X49" s="17">
        <f>IF(N49="",'Project Guide'!$B$7-L49,N49-L49)</f>
        <v>29</v>
      </c>
      <c r="Y49" s="5" t="str">
        <f t="shared" si="2"/>
        <v>On Time</v>
      </c>
      <c r="Z49" s="17">
        <f>IF(N49="",MAX(0,'Project Guide'!$B$7-M49),MAX(0,N49-M49))</f>
        <v>0</v>
      </c>
      <c r="AA49" s="11">
        <f t="shared" si="3"/>
        <v>0</v>
      </c>
      <c r="AB49" s="17">
        <f>IF(Q49="","",IF(R49="",'Project Guide'!$B$7-Q49,R49-Q49))</f>
        <v>45</v>
      </c>
      <c r="AC49" s="5" t="str">
        <f>IF(Q49="","Not Invoiced",IF(R49&lt;&gt;"","Paid",IF('Project Guide'!$B$7&gt;Q49+S49,"Overdue","Open")))</f>
        <v>Paid</v>
      </c>
      <c r="AD49" s="11">
        <f t="shared" si="4"/>
        <v>0</v>
      </c>
      <c r="AE49" s="5" t="str">
        <f t="shared" si="5"/>
        <v>2025-03</v>
      </c>
      <c r="AF49" s="44" t="str">
        <f t="shared" si="6"/>
        <v>Monitor</v>
      </c>
    </row>
    <row r="50" spans="1:32" ht="15">
      <c r="A50" s="5" t="s">
        <v>180</v>
      </c>
      <c r="B50" s="5" t="s">
        <v>133</v>
      </c>
      <c r="C50" s="5" t="s">
        <v>134</v>
      </c>
      <c r="D50" s="5" t="s">
        <v>45</v>
      </c>
      <c r="E50" s="5" t="s">
        <v>72</v>
      </c>
      <c r="F50" s="5" t="s">
        <v>73</v>
      </c>
      <c r="G50" s="5" t="s">
        <v>74</v>
      </c>
      <c r="H50" s="5" t="s">
        <v>78</v>
      </c>
      <c r="I50" s="5" t="s">
        <v>79</v>
      </c>
      <c r="J50" s="8">
        <v>45723.455989490743</v>
      </c>
      <c r="K50" s="8">
        <v>45730.455989490743</v>
      </c>
      <c r="L50" s="8">
        <v>45732.455989490743</v>
      </c>
      <c r="M50" s="8">
        <v>45786.455989490743</v>
      </c>
      <c r="N50" s="8">
        <v>45793.455989490743</v>
      </c>
      <c r="O50" s="11">
        <v>12942</v>
      </c>
      <c r="P50" s="11">
        <v>8573</v>
      </c>
      <c r="Q50" s="8">
        <v>45798.455989490743</v>
      </c>
      <c r="R50" s="8">
        <v>45834.455989490743</v>
      </c>
      <c r="S50" s="5">
        <v>45</v>
      </c>
      <c r="T50" s="5" t="s">
        <v>121</v>
      </c>
      <c r="U50" s="5" t="s">
        <v>122</v>
      </c>
      <c r="V50" s="11">
        <f t="shared" si="0"/>
        <v>4369</v>
      </c>
      <c r="W50" s="14">
        <f t="shared" si="1"/>
        <v>0.33758306289599754</v>
      </c>
      <c r="X50" s="17">
        <f>IF(N50="",'Project Guide'!$B$7-L50,N50-L50)</f>
        <v>61</v>
      </c>
      <c r="Y50" s="5" t="str">
        <f t="shared" si="2"/>
        <v>Late</v>
      </c>
      <c r="Z50" s="17">
        <f>IF(N50="",MAX(0,'Project Guide'!$B$7-M50),MAX(0,N50-M50))</f>
        <v>7</v>
      </c>
      <c r="AA50" s="11">
        <f t="shared" si="3"/>
        <v>12942</v>
      </c>
      <c r="AB50" s="17">
        <f>IF(Q50="","",IF(R50="",'Project Guide'!$B$7-Q50,R50-Q50))</f>
        <v>36</v>
      </c>
      <c r="AC50" s="5" t="str">
        <f>IF(Q50="","Not Invoiced",IF(R50&lt;&gt;"","Paid",IF('Project Guide'!$B$7&gt;Q50+S50,"Overdue","Open")))</f>
        <v>Paid</v>
      </c>
      <c r="AD50" s="11">
        <f t="shared" si="4"/>
        <v>0</v>
      </c>
      <c r="AE50" s="5" t="str">
        <f t="shared" si="5"/>
        <v>2025-03</v>
      </c>
      <c r="AF50" s="44" t="str">
        <f t="shared" si="6"/>
        <v>P2</v>
      </c>
    </row>
    <row r="51" spans="1:32" ht="15">
      <c r="A51" s="5" t="s">
        <v>181</v>
      </c>
      <c r="B51" s="5" t="s">
        <v>110</v>
      </c>
      <c r="C51" s="5" t="s">
        <v>111</v>
      </c>
      <c r="D51" s="5" t="s">
        <v>91</v>
      </c>
      <c r="E51" s="5" t="s">
        <v>99</v>
      </c>
      <c r="F51" s="5" t="s">
        <v>100</v>
      </c>
      <c r="G51" s="5" t="s">
        <v>101</v>
      </c>
      <c r="H51" s="5" t="s">
        <v>75</v>
      </c>
      <c r="I51" s="5" t="s">
        <v>76</v>
      </c>
      <c r="J51" s="8">
        <v>45728.101875636574</v>
      </c>
      <c r="K51" s="8">
        <v>45733.101875636574</v>
      </c>
      <c r="L51" s="8">
        <v>45733.101875636574</v>
      </c>
      <c r="M51" s="8">
        <v>45775.101875636574</v>
      </c>
      <c r="N51" s="8">
        <v>45784.101875636574</v>
      </c>
      <c r="O51" s="11">
        <v>24673</v>
      </c>
      <c r="P51" s="11">
        <v>16568</v>
      </c>
      <c r="Q51" s="8">
        <v>45787.101875636574</v>
      </c>
      <c r="R51" s="8">
        <v>45842.101875636574</v>
      </c>
      <c r="S51" s="5">
        <v>60</v>
      </c>
      <c r="T51" s="5" t="s">
        <v>121</v>
      </c>
      <c r="U51" s="5" t="s">
        <v>122</v>
      </c>
      <c r="V51" s="11">
        <f t="shared" si="0"/>
        <v>8105</v>
      </c>
      <c r="W51" s="14">
        <f t="shared" si="1"/>
        <v>0.32849673732420054</v>
      </c>
      <c r="X51" s="17">
        <f>IF(N51="",'Project Guide'!$B$7-L51,N51-L51)</f>
        <v>51</v>
      </c>
      <c r="Y51" s="5" t="str">
        <f t="shared" si="2"/>
        <v>Late</v>
      </c>
      <c r="Z51" s="17">
        <f>IF(N51="",MAX(0,'Project Guide'!$B$7-M51),MAX(0,N51-M51))</f>
        <v>9</v>
      </c>
      <c r="AA51" s="11">
        <f t="shared" si="3"/>
        <v>24673</v>
      </c>
      <c r="AB51" s="17">
        <f>IF(Q51="","",IF(R51="",'Project Guide'!$B$7-Q51,R51-Q51))</f>
        <v>55</v>
      </c>
      <c r="AC51" s="5" t="str">
        <f>IF(Q51="","Not Invoiced",IF(R51&lt;&gt;"","Paid",IF('Project Guide'!$B$7&gt;Q51+S51,"Overdue","Open")))</f>
        <v>Paid</v>
      </c>
      <c r="AD51" s="11">
        <f t="shared" si="4"/>
        <v>0</v>
      </c>
      <c r="AE51" s="5" t="str">
        <f t="shared" si="5"/>
        <v>2025-03</v>
      </c>
      <c r="AF51" s="44" t="str">
        <f t="shared" si="6"/>
        <v>P2</v>
      </c>
    </row>
    <row r="52" spans="1:32" ht="15">
      <c r="A52" s="5" t="s">
        <v>182</v>
      </c>
      <c r="B52" s="5" t="s">
        <v>81</v>
      </c>
      <c r="C52" s="5" t="s">
        <v>82</v>
      </c>
      <c r="D52" s="5" t="s">
        <v>45</v>
      </c>
      <c r="E52" s="5" t="s">
        <v>46</v>
      </c>
      <c r="F52" s="5" t="s">
        <v>47</v>
      </c>
      <c r="G52" s="5" t="s">
        <v>48</v>
      </c>
      <c r="H52" s="5" t="s">
        <v>86</v>
      </c>
      <c r="I52" s="5" t="s">
        <v>87</v>
      </c>
      <c r="J52" s="8">
        <v>45730.745171967596</v>
      </c>
      <c r="K52" s="8">
        <v>45732.745171967596</v>
      </c>
      <c r="L52" s="8">
        <v>45733.745171967596</v>
      </c>
      <c r="M52" s="8">
        <v>45793.745171967596</v>
      </c>
      <c r="N52" s="8">
        <v>45791.745171967596</v>
      </c>
      <c r="O52" s="11">
        <v>11002</v>
      </c>
      <c r="P52" s="11">
        <v>8479</v>
      </c>
      <c r="Q52" s="8">
        <v>45795.745171967596</v>
      </c>
      <c r="R52" s="8">
        <v>45852.745171967596</v>
      </c>
      <c r="S52" s="5">
        <v>45</v>
      </c>
      <c r="T52" s="5" t="s">
        <v>62</v>
      </c>
      <c r="U52" s="5" t="s">
        <v>63</v>
      </c>
      <c r="V52" s="11">
        <f t="shared" si="0"/>
        <v>2523</v>
      </c>
      <c r="W52" s="14">
        <f t="shared" si="1"/>
        <v>0.22932194146518814</v>
      </c>
      <c r="X52" s="17">
        <f>IF(N52="",'Project Guide'!$B$7-L52,N52-L52)</f>
        <v>58</v>
      </c>
      <c r="Y52" s="5" t="str">
        <f t="shared" si="2"/>
        <v>On Time</v>
      </c>
      <c r="Z52" s="17">
        <f>IF(N52="",MAX(0,'Project Guide'!$B$7-M52),MAX(0,N52-M52))</f>
        <v>0</v>
      </c>
      <c r="AA52" s="11">
        <f t="shared" si="3"/>
        <v>0</v>
      </c>
      <c r="AB52" s="17">
        <f>IF(Q52="","",IF(R52="",'Project Guide'!$B$7-Q52,R52-Q52))</f>
        <v>57</v>
      </c>
      <c r="AC52" s="5" t="str">
        <f>IF(Q52="","Not Invoiced",IF(R52&lt;&gt;"","Paid",IF('Project Guide'!$B$7&gt;Q52+S52,"Overdue","Open")))</f>
        <v>Paid</v>
      </c>
      <c r="AD52" s="11">
        <f t="shared" si="4"/>
        <v>0</v>
      </c>
      <c r="AE52" s="5" t="str">
        <f t="shared" si="5"/>
        <v>2025-03</v>
      </c>
      <c r="AF52" s="44" t="str">
        <f t="shared" si="6"/>
        <v>Monitor</v>
      </c>
    </row>
    <row r="53" spans="1:32" ht="15">
      <c r="A53" s="5" t="s">
        <v>183</v>
      </c>
      <c r="B53" s="5" t="s">
        <v>161</v>
      </c>
      <c r="C53" s="5" t="s">
        <v>162</v>
      </c>
      <c r="D53" s="5" t="s">
        <v>67</v>
      </c>
      <c r="E53" s="5" t="s">
        <v>146</v>
      </c>
      <c r="F53" s="5" t="s">
        <v>147</v>
      </c>
      <c r="G53" s="5" t="s">
        <v>85</v>
      </c>
      <c r="H53" s="5" t="s">
        <v>78</v>
      </c>
      <c r="I53" s="5" t="s">
        <v>79</v>
      </c>
      <c r="J53" s="8">
        <v>45732.65740246528</v>
      </c>
      <c r="K53" s="8">
        <v>45734.65740246528</v>
      </c>
      <c r="L53" s="8">
        <v>45734.65740246528</v>
      </c>
      <c r="M53" s="8">
        <v>45760.65740246528</v>
      </c>
      <c r="N53" s="8">
        <v>45763.65740246528</v>
      </c>
      <c r="O53" s="11">
        <v>11594</v>
      </c>
      <c r="P53" s="11">
        <v>8972</v>
      </c>
      <c r="Q53" s="8">
        <v>45764.65740246528</v>
      </c>
      <c r="R53" s="8">
        <v>45805.65740246528</v>
      </c>
      <c r="S53" s="5">
        <v>30</v>
      </c>
      <c r="T53" s="5" t="s">
        <v>51</v>
      </c>
      <c r="U53" s="5" t="s">
        <v>52</v>
      </c>
      <c r="V53" s="11">
        <f t="shared" si="0"/>
        <v>2622</v>
      </c>
      <c r="W53" s="14">
        <f t="shared" si="1"/>
        <v>0.2261514576505089</v>
      </c>
      <c r="X53" s="17">
        <f>IF(N53="",'Project Guide'!$B$7-L53,N53-L53)</f>
        <v>29</v>
      </c>
      <c r="Y53" s="5" t="str">
        <f t="shared" si="2"/>
        <v>Late</v>
      </c>
      <c r="Z53" s="17">
        <f>IF(N53="",MAX(0,'Project Guide'!$B$7-M53),MAX(0,N53-M53))</f>
        <v>3</v>
      </c>
      <c r="AA53" s="11">
        <f t="shared" si="3"/>
        <v>11594</v>
      </c>
      <c r="AB53" s="17">
        <f>IF(Q53="","",IF(R53="",'Project Guide'!$B$7-Q53,R53-Q53))</f>
        <v>41</v>
      </c>
      <c r="AC53" s="5" t="str">
        <f>IF(Q53="","Not Invoiced",IF(R53&lt;&gt;"","Paid",IF('Project Guide'!$B$7&gt;Q53+S53,"Overdue","Open")))</f>
        <v>Paid</v>
      </c>
      <c r="AD53" s="11">
        <f t="shared" si="4"/>
        <v>0</v>
      </c>
      <c r="AE53" s="5" t="str">
        <f t="shared" si="5"/>
        <v>2025-03</v>
      </c>
      <c r="AF53" s="44" t="str">
        <f t="shared" si="6"/>
        <v>P3</v>
      </c>
    </row>
    <row r="54" spans="1:32" ht="15">
      <c r="A54" s="5" t="s">
        <v>184</v>
      </c>
      <c r="B54" s="5" t="s">
        <v>110</v>
      </c>
      <c r="C54" s="5" t="s">
        <v>111</v>
      </c>
      <c r="D54" s="5" t="s">
        <v>91</v>
      </c>
      <c r="E54" s="5" t="s">
        <v>68</v>
      </c>
      <c r="F54" s="5" t="s">
        <v>69</v>
      </c>
      <c r="G54" s="5" t="s">
        <v>70</v>
      </c>
      <c r="H54" s="5" t="s">
        <v>86</v>
      </c>
      <c r="I54" s="5" t="s">
        <v>87</v>
      </c>
      <c r="J54" s="8">
        <v>45734.739569270831</v>
      </c>
      <c r="K54" s="8">
        <v>45736.739569270831</v>
      </c>
      <c r="L54" s="8">
        <v>45736.739569270831</v>
      </c>
      <c r="M54" s="8">
        <v>45778.739569270831</v>
      </c>
      <c r="N54" s="8">
        <v>45783.739569270831</v>
      </c>
      <c r="O54" s="11">
        <v>13841</v>
      </c>
      <c r="P54" s="11">
        <v>10890</v>
      </c>
      <c r="Q54" s="8">
        <v>45788.739569270831</v>
      </c>
      <c r="R54" s="8">
        <v>45861.739569270831</v>
      </c>
      <c r="S54" s="5">
        <v>60</v>
      </c>
      <c r="T54" s="5" t="s">
        <v>62</v>
      </c>
      <c r="U54" s="5" t="s">
        <v>63</v>
      </c>
      <c r="V54" s="11">
        <f t="shared" si="0"/>
        <v>2951</v>
      </c>
      <c r="W54" s="14">
        <f t="shared" si="1"/>
        <v>0.21320713821255691</v>
      </c>
      <c r="X54" s="17">
        <f>IF(N54="",'Project Guide'!$B$7-L54,N54-L54)</f>
        <v>47</v>
      </c>
      <c r="Y54" s="5" t="str">
        <f t="shared" si="2"/>
        <v>Late</v>
      </c>
      <c r="Z54" s="17">
        <f>IF(N54="",MAX(0,'Project Guide'!$B$7-M54),MAX(0,N54-M54))</f>
        <v>5</v>
      </c>
      <c r="AA54" s="11">
        <f t="shared" si="3"/>
        <v>13841</v>
      </c>
      <c r="AB54" s="17">
        <f>IF(Q54="","",IF(R54="",'Project Guide'!$B$7-Q54,R54-Q54))</f>
        <v>73</v>
      </c>
      <c r="AC54" s="5" t="str">
        <f>IF(Q54="","Not Invoiced",IF(R54&lt;&gt;"","Paid",IF('Project Guide'!$B$7&gt;Q54+S54,"Overdue","Open")))</f>
        <v>Paid</v>
      </c>
      <c r="AD54" s="11">
        <f t="shared" si="4"/>
        <v>0</v>
      </c>
      <c r="AE54" s="5" t="str">
        <f t="shared" si="5"/>
        <v>2025-03</v>
      </c>
      <c r="AF54" s="44" t="str">
        <f t="shared" si="6"/>
        <v>P3</v>
      </c>
    </row>
    <row r="55" spans="1:32" ht="15">
      <c r="A55" s="5" t="s">
        <v>185</v>
      </c>
      <c r="B55" s="5" t="s">
        <v>103</v>
      </c>
      <c r="C55" s="5" t="s">
        <v>104</v>
      </c>
      <c r="D55" s="5" t="s">
        <v>98</v>
      </c>
      <c r="E55" s="5" t="s">
        <v>83</v>
      </c>
      <c r="F55" s="5" t="s">
        <v>84</v>
      </c>
      <c r="G55" s="5" t="s">
        <v>85</v>
      </c>
      <c r="H55" s="5" t="s">
        <v>86</v>
      </c>
      <c r="I55" s="5" t="s">
        <v>87</v>
      </c>
      <c r="J55" s="8">
        <v>45726.410177175923</v>
      </c>
      <c r="K55" s="8">
        <v>45733.410177175923</v>
      </c>
      <c r="L55" s="8">
        <v>45737.410177175923</v>
      </c>
      <c r="M55" s="8">
        <v>45763.410177175923</v>
      </c>
      <c r="N55" s="8">
        <v>45757.410177175923</v>
      </c>
      <c r="O55" s="11">
        <v>14642</v>
      </c>
      <c r="P55" s="11">
        <v>10333</v>
      </c>
      <c r="Q55" s="8">
        <v>45761.410177175923</v>
      </c>
      <c r="R55" s="8"/>
      <c r="S55" s="5">
        <v>60</v>
      </c>
      <c r="T55" s="5" t="s">
        <v>62</v>
      </c>
      <c r="U55" s="5" t="s">
        <v>63</v>
      </c>
      <c r="V55" s="11">
        <f t="shared" si="0"/>
        <v>4309</v>
      </c>
      <c r="W55" s="14">
        <f t="shared" si="1"/>
        <v>0.29429039748668212</v>
      </c>
      <c r="X55" s="17">
        <f>IF(N55="",'Project Guide'!$B$7-L55,N55-L55)</f>
        <v>20</v>
      </c>
      <c r="Y55" s="5" t="str">
        <f t="shared" si="2"/>
        <v>On Time</v>
      </c>
      <c r="Z55" s="17">
        <f>IF(N55="",MAX(0,'Project Guide'!$B$7-M55),MAX(0,N55-M55))</f>
        <v>0</v>
      </c>
      <c r="AA55" s="11">
        <f t="shared" si="3"/>
        <v>0</v>
      </c>
      <c r="AB55" s="17">
        <f>IF(Q55="","",IF(R55="",'Project Guide'!$B$7-Q55,R55-Q55))</f>
        <v>483.58982282407669</v>
      </c>
      <c r="AC55" s="5" t="str">
        <f>IF(Q55="","Not Invoiced",IF(R55&lt;&gt;"","Paid",IF('Project Guide'!$B$7&gt;Q55+S55,"Overdue","Open")))</f>
        <v>Overdue</v>
      </c>
      <c r="AD55" s="11">
        <f t="shared" si="4"/>
        <v>14642</v>
      </c>
      <c r="AE55" s="5" t="str">
        <f t="shared" si="5"/>
        <v>2025-03</v>
      </c>
      <c r="AF55" s="44" t="str">
        <f t="shared" si="6"/>
        <v>P1</v>
      </c>
    </row>
    <row r="56" spans="1:32" ht="15">
      <c r="A56" s="5" t="s">
        <v>186</v>
      </c>
      <c r="B56" s="5" t="s">
        <v>142</v>
      </c>
      <c r="C56" s="5" t="s">
        <v>143</v>
      </c>
      <c r="D56" s="5" t="s">
        <v>56</v>
      </c>
      <c r="E56" s="5" t="s">
        <v>146</v>
      </c>
      <c r="F56" s="5" t="s">
        <v>147</v>
      </c>
      <c r="G56" s="5" t="s">
        <v>85</v>
      </c>
      <c r="H56" s="5" t="s">
        <v>60</v>
      </c>
      <c r="I56" s="5" t="s">
        <v>61</v>
      </c>
      <c r="J56" s="8">
        <v>45735.583541354164</v>
      </c>
      <c r="K56" s="8">
        <v>45737.583541354164</v>
      </c>
      <c r="L56" s="8">
        <v>45737.583541354164</v>
      </c>
      <c r="M56" s="8">
        <v>45761.583541354164</v>
      </c>
      <c r="N56" s="8">
        <v>45757.583541354164</v>
      </c>
      <c r="O56" s="11">
        <v>18534</v>
      </c>
      <c r="P56" s="11">
        <v>13531</v>
      </c>
      <c r="Q56" s="8">
        <v>45759.583541354164</v>
      </c>
      <c r="R56" s="8">
        <v>45793.583541354164</v>
      </c>
      <c r="S56" s="5">
        <v>30</v>
      </c>
      <c r="T56" s="5" t="s">
        <v>62</v>
      </c>
      <c r="U56" s="5" t="s">
        <v>63</v>
      </c>
      <c r="V56" s="11">
        <f t="shared" si="0"/>
        <v>5003</v>
      </c>
      <c r="W56" s="14">
        <f t="shared" si="1"/>
        <v>0.26993633322542354</v>
      </c>
      <c r="X56" s="17">
        <f>IF(N56="",'Project Guide'!$B$7-L56,N56-L56)</f>
        <v>20</v>
      </c>
      <c r="Y56" s="5" t="str">
        <f t="shared" si="2"/>
        <v>On Time</v>
      </c>
      <c r="Z56" s="17">
        <f>IF(N56="",MAX(0,'Project Guide'!$B$7-M56),MAX(0,N56-M56))</f>
        <v>0</v>
      </c>
      <c r="AA56" s="11">
        <f t="shared" si="3"/>
        <v>0</v>
      </c>
      <c r="AB56" s="17">
        <f>IF(Q56="","",IF(R56="",'Project Guide'!$B$7-Q56,R56-Q56))</f>
        <v>34</v>
      </c>
      <c r="AC56" s="5" t="str">
        <f>IF(Q56="","Not Invoiced",IF(R56&lt;&gt;"","Paid",IF('Project Guide'!$B$7&gt;Q56+S56,"Overdue","Open")))</f>
        <v>Paid</v>
      </c>
      <c r="AD56" s="11">
        <f t="shared" si="4"/>
        <v>0</v>
      </c>
      <c r="AE56" s="5" t="str">
        <f t="shared" si="5"/>
        <v>2025-03</v>
      </c>
      <c r="AF56" s="44" t="str">
        <f t="shared" si="6"/>
        <v>Monitor</v>
      </c>
    </row>
    <row r="57" spans="1:32" ht="15">
      <c r="A57" s="5" t="s">
        <v>187</v>
      </c>
      <c r="B57" s="5" t="s">
        <v>168</v>
      </c>
      <c r="C57" s="5" t="s">
        <v>169</v>
      </c>
      <c r="D57" s="5" t="s">
        <v>67</v>
      </c>
      <c r="E57" s="5" t="s">
        <v>57</v>
      </c>
      <c r="F57" s="5" t="s">
        <v>58</v>
      </c>
      <c r="G57" s="5" t="s">
        <v>59</v>
      </c>
      <c r="H57" s="5" t="s">
        <v>78</v>
      </c>
      <c r="I57" s="5" t="s">
        <v>79</v>
      </c>
      <c r="J57" s="8">
        <v>45737.694111689816</v>
      </c>
      <c r="K57" s="8">
        <v>45740.694111689816</v>
      </c>
      <c r="L57" s="8">
        <v>45741.694111689816</v>
      </c>
      <c r="M57" s="8">
        <v>45806.694111689816</v>
      </c>
      <c r="N57" s="8">
        <v>45826.694111689816</v>
      </c>
      <c r="O57" s="11">
        <v>24882</v>
      </c>
      <c r="P57" s="11">
        <v>19620</v>
      </c>
      <c r="Q57" s="8">
        <v>45829.694111689816</v>
      </c>
      <c r="R57" s="8"/>
      <c r="S57" s="5">
        <v>30</v>
      </c>
      <c r="T57" s="5" t="s">
        <v>121</v>
      </c>
      <c r="U57" s="5" t="s">
        <v>122</v>
      </c>
      <c r="V57" s="11">
        <f t="shared" si="0"/>
        <v>5262</v>
      </c>
      <c r="W57" s="14">
        <f t="shared" si="1"/>
        <v>0.21147817699541838</v>
      </c>
      <c r="X57" s="17">
        <f>IF(N57="",'Project Guide'!$B$7-L57,N57-L57)</f>
        <v>85</v>
      </c>
      <c r="Y57" s="5" t="str">
        <f t="shared" si="2"/>
        <v>Late</v>
      </c>
      <c r="Z57" s="17">
        <f>IF(N57="",MAX(0,'Project Guide'!$B$7-M57),MAX(0,N57-M57))</f>
        <v>20</v>
      </c>
      <c r="AA57" s="11">
        <f t="shared" si="3"/>
        <v>24882</v>
      </c>
      <c r="AB57" s="17">
        <f>IF(Q57="","",IF(R57="",'Project Guide'!$B$7-Q57,R57-Q57))</f>
        <v>415.30588831018395</v>
      </c>
      <c r="AC57" s="5" t="str">
        <f>IF(Q57="","Not Invoiced",IF(R57&lt;&gt;"","Paid",IF('Project Guide'!$B$7&gt;Q57+S57,"Overdue","Open")))</f>
        <v>Overdue</v>
      </c>
      <c r="AD57" s="11">
        <f t="shared" si="4"/>
        <v>24882</v>
      </c>
      <c r="AE57" s="5" t="str">
        <f t="shared" si="5"/>
        <v>2025-03</v>
      </c>
      <c r="AF57" s="44" t="str">
        <f t="shared" si="6"/>
        <v>P1</v>
      </c>
    </row>
    <row r="58" spans="1:32" ht="15">
      <c r="A58" s="5" t="s">
        <v>188</v>
      </c>
      <c r="B58" s="5" t="s">
        <v>133</v>
      </c>
      <c r="C58" s="5" t="s">
        <v>134</v>
      </c>
      <c r="D58" s="5" t="s">
        <v>45</v>
      </c>
      <c r="E58" s="5" t="s">
        <v>46</v>
      </c>
      <c r="F58" s="5" t="s">
        <v>47</v>
      </c>
      <c r="G58" s="5" t="s">
        <v>48</v>
      </c>
      <c r="H58" s="5" t="s">
        <v>189</v>
      </c>
      <c r="I58" s="5" t="s">
        <v>190</v>
      </c>
      <c r="J58" s="8">
        <v>45735.697642800929</v>
      </c>
      <c r="K58" s="8">
        <v>45742.697642800929</v>
      </c>
      <c r="L58" s="8">
        <v>45742.697642800929</v>
      </c>
      <c r="M58" s="8">
        <v>45799.697642800929</v>
      </c>
      <c r="N58" s="8">
        <v>45792.697642800929</v>
      </c>
      <c r="O58" s="11">
        <v>27084</v>
      </c>
      <c r="P58" s="11">
        <v>18995</v>
      </c>
      <c r="Q58" s="8">
        <v>45793.697642800929</v>
      </c>
      <c r="R58" s="8">
        <v>45850.697642800929</v>
      </c>
      <c r="S58" s="5">
        <v>60</v>
      </c>
      <c r="T58" s="5" t="s">
        <v>62</v>
      </c>
      <c r="U58" s="5" t="s">
        <v>63</v>
      </c>
      <c r="V58" s="11">
        <f t="shared" si="0"/>
        <v>8089</v>
      </c>
      <c r="W58" s="14">
        <f t="shared" si="1"/>
        <v>0.29866341751587655</v>
      </c>
      <c r="X58" s="17">
        <f>IF(N58="",'Project Guide'!$B$7-L58,N58-L58)</f>
        <v>50</v>
      </c>
      <c r="Y58" s="5" t="str">
        <f t="shared" si="2"/>
        <v>On Time</v>
      </c>
      <c r="Z58" s="17">
        <f>IF(N58="",MAX(0,'Project Guide'!$B$7-M58),MAX(0,N58-M58))</f>
        <v>0</v>
      </c>
      <c r="AA58" s="11">
        <f t="shared" si="3"/>
        <v>0</v>
      </c>
      <c r="AB58" s="17">
        <f>IF(Q58="","",IF(R58="",'Project Guide'!$B$7-Q58,R58-Q58))</f>
        <v>57</v>
      </c>
      <c r="AC58" s="5" t="str">
        <f>IF(Q58="","Not Invoiced",IF(R58&lt;&gt;"","Paid",IF('Project Guide'!$B$7&gt;Q58+S58,"Overdue","Open")))</f>
        <v>Paid</v>
      </c>
      <c r="AD58" s="11">
        <f t="shared" si="4"/>
        <v>0</v>
      </c>
      <c r="AE58" s="5" t="str">
        <f t="shared" si="5"/>
        <v>2025-03</v>
      </c>
      <c r="AF58" s="44" t="str">
        <f t="shared" si="6"/>
        <v>Monitor</v>
      </c>
    </row>
    <row r="59" spans="1:32" ht="15">
      <c r="A59" s="5" t="s">
        <v>191</v>
      </c>
      <c r="B59" s="5" t="s">
        <v>161</v>
      </c>
      <c r="C59" s="5" t="s">
        <v>162</v>
      </c>
      <c r="D59" s="5" t="s">
        <v>67</v>
      </c>
      <c r="E59" s="5" t="s">
        <v>99</v>
      </c>
      <c r="F59" s="5" t="s">
        <v>100</v>
      </c>
      <c r="G59" s="5" t="s">
        <v>101</v>
      </c>
      <c r="H59" s="5" t="s">
        <v>75</v>
      </c>
      <c r="I59" s="5" t="s">
        <v>76</v>
      </c>
      <c r="J59" s="8">
        <v>45736.402130358794</v>
      </c>
      <c r="K59" s="8">
        <v>45742.402130358794</v>
      </c>
      <c r="L59" s="8">
        <v>45744.402130358794</v>
      </c>
      <c r="M59" s="8">
        <v>45791.402130358794</v>
      </c>
      <c r="N59" s="8">
        <v>45788.402130358794</v>
      </c>
      <c r="O59" s="11">
        <v>23005</v>
      </c>
      <c r="P59" s="11">
        <v>17025</v>
      </c>
      <c r="Q59" s="8">
        <v>45790.402130358794</v>
      </c>
      <c r="R59" s="8">
        <v>45846.402130358794</v>
      </c>
      <c r="S59" s="5">
        <v>60</v>
      </c>
      <c r="T59" s="5" t="s">
        <v>62</v>
      </c>
      <c r="U59" s="5" t="s">
        <v>63</v>
      </c>
      <c r="V59" s="11">
        <f t="shared" si="0"/>
        <v>5980</v>
      </c>
      <c r="W59" s="14">
        <f t="shared" si="1"/>
        <v>0.25994349054553356</v>
      </c>
      <c r="X59" s="17">
        <f>IF(N59="",'Project Guide'!$B$7-L59,N59-L59)</f>
        <v>44</v>
      </c>
      <c r="Y59" s="5" t="str">
        <f t="shared" si="2"/>
        <v>On Time</v>
      </c>
      <c r="Z59" s="17">
        <f>IF(N59="",MAX(0,'Project Guide'!$B$7-M59),MAX(0,N59-M59))</f>
        <v>0</v>
      </c>
      <c r="AA59" s="11">
        <f t="shared" si="3"/>
        <v>0</v>
      </c>
      <c r="AB59" s="17">
        <f>IF(Q59="","",IF(R59="",'Project Guide'!$B$7-Q59,R59-Q59))</f>
        <v>56</v>
      </c>
      <c r="AC59" s="5" t="str">
        <f>IF(Q59="","Not Invoiced",IF(R59&lt;&gt;"","Paid",IF('Project Guide'!$B$7&gt;Q59+S59,"Overdue","Open")))</f>
        <v>Paid</v>
      </c>
      <c r="AD59" s="11">
        <f t="shared" si="4"/>
        <v>0</v>
      </c>
      <c r="AE59" s="5" t="str">
        <f t="shared" si="5"/>
        <v>2025-03</v>
      </c>
      <c r="AF59" s="44" t="str">
        <f t="shared" si="6"/>
        <v>Monitor</v>
      </c>
    </row>
    <row r="60" spans="1:32" ht="15">
      <c r="A60" s="5" t="s">
        <v>192</v>
      </c>
      <c r="B60" s="5" t="s">
        <v>133</v>
      </c>
      <c r="C60" s="5" t="s">
        <v>134</v>
      </c>
      <c r="D60" s="5" t="s">
        <v>45</v>
      </c>
      <c r="E60" s="5" t="s">
        <v>150</v>
      </c>
      <c r="F60" s="5" t="s">
        <v>151</v>
      </c>
      <c r="G60" s="5" t="s">
        <v>117</v>
      </c>
      <c r="H60" s="5" t="s">
        <v>60</v>
      </c>
      <c r="I60" s="5" t="s">
        <v>61</v>
      </c>
      <c r="J60" s="8">
        <v>45741.257040127311</v>
      </c>
      <c r="K60" s="8">
        <v>45745.257040127311</v>
      </c>
      <c r="L60" s="8">
        <v>45745.257040127311</v>
      </c>
      <c r="M60" s="8">
        <v>45818.257040127311</v>
      </c>
      <c r="N60" s="8">
        <v>45817.257040127311</v>
      </c>
      <c r="O60" s="11">
        <v>12311</v>
      </c>
      <c r="P60" s="11">
        <v>9613</v>
      </c>
      <c r="Q60" s="8">
        <v>45823.257040127311</v>
      </c>
      <c r="R60" s="8">
        <v>45877.257040127311</v>
      </c>
      <c r="S60" s="5">
        <v>45</v>
      </c>
      <c r="T60" s="5" t="s">
        <v>62</v>
      </c>
      <c r="U60" s="5" t="s">
        <v>63</v>
      </c>
      <c r="V60" s="11">
        <f t="shared" si="0"/>
        <v>2698</v>
      </c>
      <c r="W60" s="14">
        <f t="shared" si="1"/>
        <v>0.21915360246933638</v>
      </c>
      <c r="X60" s="17">
        <f>IF(N60="",'Project Guide'!$B$7-L60,N60-L60)</f>
        <v>72</v>
      </c>
      <c r="Y60" s="5" t="str">
        <f t="shared" si="2"/>
        <v>On Time</v>
      </c>
      <c r="Z60" s="17">
        <f>IF(N60="",MAX(0,'Project Guide'!$B$7-M60),MAX(0,N60-M60))</f>
        <v>0</v>
      </c>
      <c r="AA60" s="11">
        <f t="shared" si="3"/>
        <v>0</v>
      </c>
      <c r="AB60" s="17">
        <f>IF(Q60="","",IF(R60="",'Project Guide'!$B$7-Q60,R60-Q60))</f>
        <v>54</v>
      </c>
      <c r="AC60" s="5" t="str">
        <f>IF(Q60="","Not Invoiced",IF(R60&lt;&gt;"","Paid",IF('Project Guide'!$B$7&gt;Q60+S60,"Overdue","Open")))</f>
        <v>Paid</v>
      </c>
      <c r="AD60" s="11">
        <f t="shared" si="4"/>
        <v>0</v>
      </c>
      <c r="AE60" s="5" t="str">
        <f t="shared" si="5"/>
        <v>2025-03</v>
      </c>
      <c r="AF60" s="44" t="str">
        <f t="shared" si="6"/>
        <v>Monitor</v>
      </c>
    </row>
    <row r="61" spans="1:32" ht="15">
      <c r="A61" s="5" t="s">
        <v>193</v>
      </c>
      <c r="B61" s="5" t="s">
        <v>138</v>
      </c>
      <c r="C61" s="5" t="s">
        <v>139</v>
      </c>
      <c r="D61" s="5" t="s">
        <v>98</v>
      </c>
      <c r="E61" s="5" t="s">
        <v>46</v>
      </c>
      <c r="F61" s="5" t="s">
        <v>47</v>
      </c>
      <c r="G61" s="5" t="s">
        <v>48</v>
      </c>
      <c r="H61" s="5" t="s">
        <v>189</v>
      </c>
      <c r="I61" s="5" t="s">
        <v>190</v>
      </c>
      <c r="J61" s="8">
        <v>45735.581383784724</v>
      </c>
      <c r="K61" s="8">
        <v>45742.581383784724</v>
      </c>
      <c r="L61" s="8">
        <v>45746.581383784724</v>
      </c>
      <c r="M61" s="8">
        <v>45807.581383784724</v>
      </c>
      <c r="N61" s="8">
        <v>45799.581383784724</v>
      </c>
      <c r="O61" s="11">
        <v>24251</v>
      </c>
      <c r="P61" s="11">
        <v>19864</v>
      </c>
      <c r="Q61" s="8">
        <v>45801.581383784724</v>
      </c>
      <c r="R61" s="8">
        <v>45852.581383784724</v>
      </c>
      <c r="S61" s="5">
        <v>60</v>
      </c>
      <c r="T61" s="5" t="s">
        <v>62</v>
      </c>
      <c r="U61" s="5" t="s">
        <v>63</v>
      </c>
      <c r="V61" s="11">
        <f t="shared" si="0"/>
        <v>4387</v>
      </c>
      <c r="W61" s="14">
        <f t="shared" si="1"/>
        <v>0.18089975671106345</v>
      </c>
      <c r="X61" s="17">
        <f>IF(N61="",'Project Guide'!$B$7-L61,N61-L61)</f>
        <v>53</v>
      </c>
      <c r="Y61" s="5" t="str">
        <f t="shared" si="2"/>
        <v>On Time</v>
      </c>
      <c r="Z61" s="17">
        <f>IF(N61="",MAX(0,'Project Guide'!$B$7-M61),MAX(0,N61-M61))</f>
        <v>0</v>
      </c>
      <c r="AA61" s="11">
        <f t="shared" si="3"/>
        <v>0</v>
      </c>
      <c r="AB61" s="17">
        <f>IF(Q61="","",IF(R61="",'Project Guide'!$B$7-Q61,R61-Q61))</f>
        <v>51</v>
      </c>
      <c r="AC61" s="5" t="str">
        <f>IF(Q61="","Not Invoiced",IF(R61&lt;&gt;"","Paid",IF('Project Guide'!$B$7&gt;Q61+S61,"Overdue","Open")))</f>
        <v>Paid</v>
      </c>
      <c r="AD61" s="11">
        <f t="shared" si="4"/>
        <v>0</v>
      </c>
      <c r="AE61" s="5" t="str">
        <f t="shared" si="5"/>
        <v>2025-03</v>
      </c>
      <c r="AF61" s="44" t="str">
        <f t="shared" si="6"/>
        <v>Monitor</v>
      </c>
    </row>
    <row r="62" spans="1:32" ht="15">
      <c r="A62" s="5" t="s">
        <v>194</v>
      </c>
      <c r="B62" s="5" t="s">
        <v>65</v>
      </c>
      <c r="C62" s="5" t="s">
        <v>66</v>
      </c>
      <c r="D62" s="5" t="s">
        <v>67</v>
      </c>
      <c r="E62" s="5" t="s">
        <v>99</v>
      </c>
      <c r="F62" s="5" t="s">
        <v>100</v>
      </c>
      <c r="G62" s="5" t="s">
        <v>101</v>
      </c>
      <c r="H62" s="5" t="s">
        <v>189</v>
      </c>
      <c r="I62" s="5" t="s">
        <v>190</v>
      </c>
      <c r="J62" s="8">
        <v>45742.429419062501</v>
      </c>
      <c r="K62" s="8">
        <v>45745.429419062501</v>
      </c>
      <c r="L62" s="8">
        <v>45748.429419062501</v>
      </c>
      <c r="M62" s="8">
        <v>45788.429419062501</v>
      </c>
      <c r="N62" s="8">
        <v>45791.429419062501</v>
      </c>
      <c r="O62" s="11">
        <v>41366</v>
      </c>
      <c r="P62" s="11">
        <v>32580</v>
      </c>
      <c r="Q62" s="8">
        <v>45796.429419062501</v>
      </c>
      <c r="R62" s="8">
        <v>45867.429419062501</v>
      </c>
      <c r="S62" s="5">
        <v>60</v>
      </c>
      <c r="T62" s="5" t="s">
        <v>118</v>
      </c>
      <c r="U62" s="5" t="s">
        <v>119</v>
      </c>
      <c r="V62" s="11">
        <f t="shared" si="0"/>
        <v>8786</v>
      </c>
      <c r="W62" s="14">
        <f t="shared" si="1"/>
        <v>0.21239665425711937</v>
      </c>
      <c r="X62" s="17">
        <f>IF(N62="",'Project Guide'!$B$7-L62,N62-L62)</f>
        <v>43</v>
      </c>
      <c r="Y62" s="5" t="str">
        <f t="shared" si="2"/>
        <v>Late</v>
      </c>
      <c r="Z62" s="17">
        <f>IF(N62="",MAX(0,'Project Guide'!$B$7-M62),MAX(0,N62-M62))</f>
        <v>3</v>
      </c>
      <c r="AA62" s="11">
        <f t="shared" si="3"/>
        <v>41366</v>
      </c>
      <c r="AB62" s="17">
        <f>IF(Q62="","",IF(R62="",'Project Guide'!$B$7-Q62,R62-Q62))</f>
        <v>71</v>
      </c>
      <c r="AC62" s="5" t="str">
        <f>IF(Q62="","Not Invoiced",IF(R62&lt;&gt;"","Paid",IF('Project Guide'!$B$7&gt;Q62+S62,"Overdue","Open")))</f>
        <v>Paid</v>
      </c>
      <c r="AD62" s="11">
        <f t="shared" si="4"/>
        <v>0</v>
      </c>
      <c r="AE62" s="5" t="str">
        <f t="shared" si="5"/>
        <v>2025-04</v>
      </c>
      <c r="AF62" s="44" t="str">
        <f t="shared" si="6"/>
        <v>P1</v>
      </c>
    </row>
    <row r="63" spans="1:32" ht="15">
      <c r="A63" s="5" t="s">
        <v>195</v>
      </c>
      <c r="B63" s="5" t="s">
        <v>103</v>
      </c>
      <c r="C63" s="5" t="s">
        <v>104</v>
      </c>
      <c r="D63" s="5" t="s">
        <v>98</v>
      </c>
      <c r="E63" s="5" t="s">
        <v>128</v>
      </c>
      <c r="F63" s="5" t="s">
        <v>129</v>
      </c>
      <c r="G63" s="5" t="s">
        <v>85</v>
      </c>
      <c r="H63" s="5" t="s">
        <v>86</v>
      </c>
      <c r="I63" s="5" t="s">
        <v>87</v>
      </c>
      <c r="J63" s="8">
        <v>45747.102410543979</v>
      </c>
      <c r="K63" s="8">
        <v>45750.102410543979</v>
      </c>
      <c r="L63" s="8">
        <v>45751.102410543979</v>
      </c>
      <c r="M63" s="8">
        <v>45782.102410543979</v>
      </c>
      <c r="N63" s="8">
        <v>45797.102410543979</v>
      </c>
      <c r="O63" s="11">
        <v>13403</v>
      </c>
      <c r="P63" s="11">
        <v>9522</v>
      </c>
      <c r="Q63" s="8">
        <v>45803.102410543979</v>
      </c>
      <c r="R63" s="8">
        <v>45843.102410543979</v>
      </c>
      <c r="S63" s="5">
        <v>30</v>
      </c>
      <c r="T63" s="5" t="s">
        <v>121</v>
      </c>
      <c r="U63" s="5" t="s">
        <v>122</v>
      </c>
      <c r="V63" s="11">
        <f t="shared" si="0"/>
        <v>3881</v>
      </c>
      <c r="W63" s="14">
        <f t="shared" si="1"/>
        <v>0.28956203834962324</v>
      </c>
      <c r="X63" s="17">
        <f>IF(N63="",'Project Guide'!$B$7-L63,N63-L63)</f>
        <v>46</v>
      </c>
      <c r="Y63" s="5" t="str">
        <f t="shared" si="2"/>
        <v>Late</v>
      </c>
      <c r="Z63" s="17">
        <f>IF(N63="",MAX(0,'Project Guide'!$B$7-M63),MAX(0,N63-M63))</f>
        <v>15</v>
      </c>
      <c r="AA63" s="11">
        <f t="shared" si="3"/>
        <v>13403</v>
      </c>
      <c r="AB63" s="17">
        <f>IF(Q63="","",IF(R63="",'Project Guide'!$B$7-Q63,R63-Q63))</f>
        <v>40</v>
      </c>
      <c r="AC63" s="5" t="str">
        <f>IF(Q63="","Not Invoiced",IF(R63&lt;&gt;"","Paid",IF('Project Guide'!$B$7&gt;Q63+S63,"Overdue","Open")))</f>
        <v>Paid</v>
      </c>
      <c r="AD63" s="11">
        <f t="shared" si="4"/>
        <v>0</v>
      </c>
      <c r="AE63" s="5" t="str">
        <f t="shared" si="5"/>
        <v>2025-04</v>
      </c>
      <c r="AF63" s="44" t="str">
        <f t="shared" si="6"/>
        <v>P1</v>
      </c>
    </row>
    <row r="64" spans="1:32" ht="15">
      <c r="A64" s="5" t="s">
        <v>196</v>
      </c>
      <c r="B64" s="5" t="s">
        <v>110</v>
      </c>
      <c r="C64" s="5" t="s">
        <v>111</v>
      </c>
      <c r="D64" s="5" t="s">
        <v>91</v>
      </c>
      <c r="E64" s="5" t="s">
        <v>92</v>
      </c>
      <c r="F64" s="5" t="s">
        <v>93</v>
      </c>
      <c r="G64" s="5" t="s">
        <v>94</v>
      </c>
      <c r="H64" s="5" t="s">
        <v>189</v>
      </c>
      <c r="I64" s="5" t="s">
        <v>190</v>
      </c>
      <c r="J64" s="8">
        <v>45747.182291562502</v>
      </c>
      <c r="K64" s="8">
        <v>45749.182291562502</v>
      </c>
      <c r="L64" s="8">
        <v>45752.182291562502</v>
      </c>
      <c r="M64" s="8">
        <v>45789.182291562502</v>
      </c>
      <c r="N64" s="8">
        <v>45783.182291562502</v>
      </c>
      <c r="O64" s="11">
        <v>3624</v>
      </c>
      <c r="P64" s="11">
        <v>2742</v>
      </c>
      <c r="Q64" s="8">
        <v>45785.182291562502</v>
      </c>
      <c r="R64" s="8">
        <v>45849.182291562502</v>
      </c>
      <c r="S64" s="5">
        <v>60</v>
      </c>
      <c r="T64" s="5" t="s">
        <v>62</v>
      </c>
      <c r="U64" s="5" t="s">
        <v>63</v>
      </c>
      <c r="V64" s="11">
        <f t="shared" si="0"/>
        <v>882</v>
      </c>
      <c r="W64" s="14">
        <f t="shared" si="1"/>
        <v>0.2433774834437086</v>
      </c>
      <c r="X64" s="17">
        <f>IF(N64="",'Project Guide'!$B$7-L64,N64-L64)</f>
        <v>31</v>
      </c>
      <c r="Y64" s="5" t="str">
        <f t="shared" si="2"/>
        <v>On Time</v>
      </c>
      <c r="Z64" s="17">
        <f>IF(N64="",MAX(0,'Project Guide'!$B$7-M64),MAX(0,N64-M64))</f>
        <v>0</v>
      </c>
      <c r="AA64" s="11">
        <f t="shared" si="3"/>
        <v>0</v>
      </c>
      <c r="AB64" s="17">
        <f>IF(Q64="","",IF(R64="",'Project Guide'!$B$7-Q64,R64-Q64))</f>
        <v>64</v>
      </c>
      <c r="AC64" s="5" t="str">
        <f>IF(Q64="","Not Invoiced",IF(R64&lt;&gt;"","Paid",IF('Project Guide'!$B$7&gt;Q64+S64,"Overdue","Open")))</f>
        <v>Paid</v>
      </c>
      <c r="AD64" s="11">
        <f t="shared" si="4"/>
        <v>0</v>
      </c>
      <c r="AE64" s="5" t="str">
        <f t="shared" si="5"/>
        <v>2025-04</v>
      </c>
      <c r="AF64" s="44" t="str">
        <f t="shared" si="6"/>
        <v>Monitor</v>
      </c>
    </row>
    <row r="65" spans="1:32" ht="15">
      <c r="A65" s="5" t="s">
        <v>197</v>
      </c>
      <c r="B65" s="5" t="s">
        <v>138</v>
      </c>
      <c r="C65" s="5" t="s">
        <v>139</v>
      </c>
      <c r="D65" s="5" t="s">
        <v>98</v>
      </c>
      <c r="E65" s="5" t="s">
        <v>83</v>
      </c>
      <c r="F65" s="5" t="s">
        <v>84</v>
      </c>
      <c r="G65" s="5" t="s">
        <v>85</v>
      </c>
      <c r="H65" s="5" t="s">
        <v>86</v>
      </c>
      <c r="I65" s="5" t="s">
        <v>87</v>
      </c>
      <c r="J65" s="8">
        <v>45734.838649270831</v>
      </c>
      <c r="K65" s="8">
        <v>45752.838649270831</v>
      </c>
      <c r="L65" s="8">
        <v>45752.838649270831</v>
      </c>
      <c r="M65" s="8">
        <v>45778.838649270831</v>
      </c>
      <c r="N65" s="8">
        <v>45773.838649270831</v>
      </c>
      <c r="O65" s="11">
        <v>40325</v>
      </c>
      <c r="P65" s="11">
        <v>29594</v>
      </c>
      <c r="Q65" s="8">
        <v>45776.838649270831</v>
      </c>
      <c r="R65" s="8"/>
      <c r="S65" s="5">
        <v>45</v>
      </c>
      <c r="T65" s="5" t="s">
        <v>130</v>
      </c>
      <c r="U65" s="5" t="s">
        <v>131</v>
      </c>
      <c r="V65" s="11">
        <f t="shared" si="0"/>
        <v>10731</v>
      </c>
      <c r="W65" s="14">
        <f t="shared" si="1"/>
        <v>0.26611283323000617</v>
      </c>
      <c r="X65" s="17">
        <f>IF(N65="",'Project Guide'!$B$7-L65,N65-L65)</f>
        <v>21</v>
      </c>
      <c r="Y65" s="5" t="str">
        <f t="shared" si="2"/>
        <v>On Time</v>
      </c>
      <c r="Z65" s="17">
        <f>IF(N65="",MAX(0,'Project Guide'!$B$7-M65),MAX(0,N65-M65))</f>
        <v>0</v>
      </c>
      <c r="AA65" s="11">
        <f t="shared" si="3"/>
        <v>0</v>
      </c>
      <c r="AB65" s="17">
        <f>IF(Q65="","",IF(R65="",'Project Guide'!$B$7-Q65,R65-Q65))</f>
        <v>468.1613507291695</v>
      </c>
      <c r="AC65" s="5" t="str">
        <f>IF(Q65="","Not Invoiced",IF(R65&lt;&gt;"","Paid",IF('Project Guide'!$B$7&gt;Q65+S65,"Overdue","Open")))</f>
        <v>Overdue</v>
      </c>
      <c r="AD65" s="11">
        <f t="shared" si="4"/>
        <v>40325</v>
      </c>
      <c r="AE65" s="5" t="str">
        <f t="shared" si="5"/>
        <v>2025-04</v>
      </c>
      <c r="AF65" s="44" t="str">
        <f t="shared" si="6"/>
        <v>P1</v>
      </c>
    </row>
    <row r="66" spans="1:32" ht="15">
      <c r="A66" s="5" t="s">
        <v>198</v>
      </c>
      <c r="B66" s="5" t="s">
        <v>142</v>
      </c>
      <c r="C66" s="5" t="s">
        <v>143</v>
      </c>
      <c r="D66" s="5" t="s">
        <v>56</v>
      </c>
      <c r="E66" s="5" t="s">
        <v>128</v>
      </c>
      <c r="F66" s="5" t="s">
        <v>129</v>
      </c>
      <c r="G66" s="5" t="s">
        <v>85</v>
      </c>
      <c r="H66" s="5" t="s">
        <v>75</v>
      </c>
      <c r="I66" s="5" t="s">
        <v>76</v>
      </c>
      <c r="J66" s="8">
        <v>45748.917238229165</v>
      </c>
      <c r="K66" s="8">
        <v>45755.917238229165</v>
      </c>
      <c r="L66" s="8">
        <v>45755.917238229165</v>
      </c>
      <c r="M66" s="8">
        <v>45777.917238229165</v>
      </c>
      <c r="N66" s="8">
        <v>45777.917238229165</v>
      </c>
      <c r="O66" s="11">
        <v>7749</v>
      </c>
      <c r="P66" s="11">
        <v>6159</v>
      </c>
      <c r="Q66" s="8">
        <v>45779.917238229165</v>
      </c>
      <c r="R66" s="8">
        <v>45803.917238229165</v>
      </c>
      <c r="S66" s="5">
        <v>30</v>
      </c>
      <c r="T66" s="5" t="s">
        <v>62</v>
      </c>
      <c r="U66" s="5" t="s">
        <v>63</v>
      </c>
      <c r="V66" s="11">
        <f t="shared" ref="V66:V129" si="7">O66-P66</f>
        <v>1590</v>
      </c>
      <c r="W66" s="14">
        <f t="shared" ref="W66:W129" si="8">IFERROR(V66/O66,0)</f>
        <v>0.20518776616337592</v>
      </c>
      <c r="X66" s="17">
        <f>IF(N66="",'Project Guide'!$B$7-L66,N66-L66)</f>
        <v>22</v>
      </c>
      <c r="Y66" s="5" t="str">
        <f t="shared" ref="Y66:Y129" si="9">IF(N66="","Open",IF(N66&lt;=M66,"On Time","Late"))</f>
        <v>On Time</v>
      </c>
      <c r="Z66" s="17">
        <f>IF(N66="",MAX(0,'Project Guide'!$B$7-M66),MAX(0,N66-M66))</f>
        <v>0</v>
      </c>
      <c r="AA66" s="11">
        <f t="shared" ref="AA66:AA129" si="10">IF(Z66&gt;0,O66,0)</f>
        <v>0</v>
      </c>
      <c r="AB66" s="17">
        <f>IF(Q66="","",IF(R66="",'Project Guide'!$B$7-Q66,R66-Q66))</f>
        <v>24</v>
      </c>
      <c r="AC66" s="5" t="str">
        <f>IF(Q66="","Not Invoiced",IF(R66&lt;&gt;"","Paid",IF('Project Guide'!$B$7&gt;Q66+S66,"Overdue","Open")))</f>
        <v>Paid</v>
      </c>
      <c r="AD66" s="11">
        <f t="shared" ref="AD66:AD129" si="11">IF(OR(AC66="Open",AC66="Overdue"),O66,0)</f>
        <v>0</v>
      </c>
      <c r="AE66" s="5" t="str">
        <f t="shared" ref="AE66:AE129" si="12">TEXT(L66,"yyyy-mm")</f>
        <v>2025-04</v>
      </c>
      <c r="AF66" s="44" t="str">
        <f t="shared" ref="AF66:AF129" si="13">IF(OR(AC66="Overdue",AA66&gt;=40000,Z66&gt;=15),"P1",IF(OR(Z66&gt;=7,AA66&gt;=20000),"P2",IF(Z66&gt;0,"P3","Monitor")))</f>
        <v>Monitor</v>
      </c>
    </row>
    <row r="67" spans="1:32" ht="15">
      <c r="A67" s="5" t="s">
        <v>199</v>
      </c>
      <c r="B67" s="5" t="s">
        <v>96</v>
      </c>
      <c r="C67" s="5" t="s">
        <v>97</v>
      </c>
      <c r="D67" s="5" t="s">
        <v>98</v>
      </c>
      <c r="E67" s="5" t="s">
        <v>46</v>
      </c>
      <c r="F67" s="5" t="s">
        <v>47</v>
      </c>
      <c r="G67" s="5" t="s">
        <v>48</v>
      </c>
      <c r="H67" s="5" t="s">
        <v>49</v>
      </c>
      <c r="I67" s="5" t="s">
        <v>50</v>
      </c>
      <c r="J67" s="8">
        <v>45749.389919236113</v>
      </c>
      <c r="K67" s="8">
        <v>45755.389919236113</v>
      </c>
      <c r="L67" s="8">
        <v>45757.389919236113</v>
      </c>
      <c r="M67" s="8">
        <v>45805.389919236113</v>
      </c>
      <c r="N67" s="8">
        <v>45809.389919236113</v>
      </c>
      <c r="O67" s="11">
        <v>15464</v>
      </c>
      <c r="P67" s="11">
        <v>12642</v>
      </c>
      <c r="Q67" s="8">
        <v>45813.389919236113</v>
      </c>
      <c r="R67" s="8">
        <v>45852.389919236113</v>
      </c>
      <c r="S67" s="5">
        <v>45</v>
      </c>
      <c r="T67" s="5" t="s">
        <v>118</v>
      </c>
      <c r="U67" s="5" t="s">
        <v>119</v>
      </c>
      <c r="V67" s="11">
        <f t="shared" si="7"/>
        <v>2822</v>
      </c>
      <c r="W67" s="14">
        <f t="shared" si="8"/>
        <v>0.18248836006207966</v>
      </c>
      <c r="X67" s="17">
        <f>IF(N67="",'Project Guide'!$B$7-L67,N67-L67)</f>
        <v>52</v>
      </c>
      <c r="Y67" s="5" t="str">
        <f t="shared" si="9"/>
        <v>Late</v>
      </c>
      <c r="Z67" s="17">
        <f>IF(N67="",MAX(0,'Project Guide'!$B$7-M67),MAX(0,N67-M67))</f>
        <v>4</v>
      </c>
      <c r="AA67" s="11">
        <f t="shared" si="10"/>
        <v>15464</v>
      </c>
      <c r="AB67" s="17">
        <f>IF(Q67="","",IF(R67="",'Project Guide'!$B$7-Q67,R67-Q67))</f>
        <v>39</v>
      </c>
      <c r="AC67" s="5" t="str">
        <f>IF(Q67="","Not Invoiced",IF(R67&lt;&gt;"","Paid",IF('Project Guide'!$B$7&gt;Q67+S67,"Overdue","Open")))</f>
        <v>Paid</v>
      </c>
      <c r="AD67" s="11">
        <f t="shared" si="11"/>
        <v>0</v>
      </c>
      <c r="AE67" s="5" t="str">
        <f t="shared" si="12"/>
        <v>2025-04</v>
      </c>
      <c r="AF67" s="44" t="str">
        <f t="shared" si="13"/>
        <v>P3</v>
      </c>
    </row>
    <row r="68" spans="1:32" ht="15">
      <c r="A68" s="5" t="s">
        <v>200</v>
      </c>
      <c r="B68" s="5" t="s">
        <v>124</v>
      </c>
      <c r="C68" s="5" t="s">
        <v>125</v>
      </c>
      <c r="D68" s="5" t="s">
        <v>56</v>
      </c>
      <c r="E68" s="5" t="s">
        <v>57</v>
      </c>
      <c r="F68" s="5" t="s">
        <v>58</v>
      </c>
      <c r="G68" s="5" t="s">
        <v>59</v>
      </c>
      <c r="H68" s="5" t="s">
        <v>86</v>
      </c>
      <c r="I68" s="5" t="s">
        <v>87</v>
      </c>
      <c r="J68" s="8">
        <v>45750.679300960648</v>
      </c>
      <c r="K68" s="8">
        <v>45757.679300960648</v>
      </c>
      <c r="L68" s="8">
        <v>45757.679300960648</v>
      </c>
      <c r="M68" s="8">
        <v>45823.679300960648</v>
      </c>
      <c r="N68" s="8">
        <v>45823.679300960648</v>
      </c>
      <c r="O68" s="11">
        <v>27640</v>
      </c>
      <c r="P68" s="11">
        <v>21896</v>
      </c>
      <c r="Q68" s="8">
        <v>45824.679300960648</v>
      </c>
      <c r="R68" s="8">
        <v>45855.679300960648</v>
      </c>
      <c r="S68" s="5">
        <v>30</v>
      </c>
      <c r="T68" s="5" t="s">
        <v>62</v>
      </c>
      <c r="U68" s="5" t="s">
        <v>63</v>
      </c>
      <c r="V68" s="11">
        <f t="shared" si="7"/>
        <v>5744</v>
      </c>
      <c r="W68" s="14">
        <f t="shared" si="8"/>
        <v>0.20781476121562953</v>
      </c>
      <c r="X68" s="17">
        <f>IF(N68="",'Project Guide'!$B$7-L68,N68-L68)</f>
        <v>66</v>
      </c>
      <c r="Y68" s="5" t="str">
        <f t="shared" si="9"/>
        <v>On Time</v>
      </c>
      <c r="Z68" s="17">
        <f>IF(N68="",MAX(0,'Project Guide'!$B$7-M68),MAX(0,N68-M68))</f>
        <v>0</v>
      </c>
      <c r="AA68" s="11">
        <f t="shared" si="10"/>
        <v>0</v>
      </c>
      <c r="AB68" s="17">
        <f>IF(Q68="","",IF(R68="",'Project Guide'!$B$7-Q68,R68-Q68))</f>
        <v>31</v>
      </c>
      <c r="AC68" s="5" t="str">
        <f>IF(Q68="","Not Invoiced",IF(R68&lt;&gt;"","Paid",IF('Project Guide'!$B$7&gt;Q68+S68,"Overdue","Open")))</f>
        <v>Paid</v>
      </c>
      <c r="AD68" s="11">
        <f t="shared" si="11"/>
        <v>0</v>
      </c>
      <c r="AE68" s="5" t="str">
        <f t="shared" si="12"/>
        <v>2025-04</v>
      </c>
      <c r="AF68" s="44" t="str">
        <f t="shared" si="13"/>
        <v>Monitor</v>
      </c>
    </row>
    <row r="69" spans="1:32" ht="15">
      <c r="A69" s="5" t="s">
        <v>201</v>
      </c>
      <c r="B69" s="5" t="s">
        <v>168</v>
      </c>
      <c r="C69" s="5" t="s">
        <v>169</v>
      </c>
      <c r="D69" s="5" t="s">
        <v>67</v>
      </c>
      <c r="E69" s="5" t="s">
        <v>146</v>
      </c>
      <c r="F69" s="5" t="s">
        <v>147</v>
      </c>
      <c r="G69" s="5" t="s">
        <v>85</v>
      </c>
      <c r="H69" s="5" t="s">
        <v>189</v>
      </c>
      <c r="I69" s="5" t="s">
        <v>190</v>
      </c>
      <c r="J69" s="8">
        <v>45749.686754074071</v>
      </c>
      <c r="K69" s="8">
        <v>45754.686754074071</v>
      </c>
      <c r="L69" s="8">
        <v>45757.686754074071</v>
      </c>
      <c r="M69" s="8">
        <v>45783.686754074071</v>
      </c>
      <c r="N69" s="8">
        <v>45780.686754074071</v>
      </c>
      <c r="O69" s="11">
        <v>32102</v>
      </c>
      <c r="P69" s="11">
        <v>24958</v>
      </c>
      <c r="Q69" s="8">
        <v>45785.686754074071</v>
      </c>
      <c r="R69" s="8"/>
      <c r="S69" s="5">
        <v>45</v>
      </c>
      <c r="T69" s="5" t="s">
        <v>118</v>
      </c>
      <c r="U69" s="5" t="s">
        <v>119</v>
      </c>
      <c r="V69" s="11">
        <f t="shared" si="7"/>
        <v>7144</v>
      </c>
      <c r="W69" s="14">
        <f t="shared" si="8"/>
        <v>0.22254065167279297</v>
      </c>
      <c r="X69" s="17">
        <f>IF(N69="",'Project Guide'!$B$7-L69,N69-L69)</f>
        <v>23</v>
      </c>
      <c r="Y69" s="5" t="str">
        <f t="shared" si="9"/>
        <v>On Time</v>
      </c>
      <c r="Z69" s="17">
        <f>IF(N69="",MAX(0,'Project Guide'!$B$7-M69),MAX(0,N69-M69))</f>
        <v>0</v>
      </c>
      <c r="AA69" s="11">
        <f t="shared" si="10"/>
        <v>0</v>
      </c>
      <c r="AB69" s="17">
        <f>IF(Q69="","",IF(R69="",'Project Guide'!$B$7-Q69,R69-Q69))</f>
        <v>459.31324592592864</v>
      </c>
      <c r="AC69" s="5" t="str">
        <f>IF(Q69="","Not Invoiced",IF(R69&lt;&gt;"","Paid",IF('Project Guide'!$B$7&gt;Q69+S69,"Overdue","Open")))</f>
        <v>Overdue</v>
      </c>
      <c r="AD69" s="11">
        <f t="shared" si="11"/>
        <v>32102</v>
      </c>
      <c r="AE69" s="5" t="str">
        <f t="shared" si="12"/>
        <v>2025-04</v>
      </c>
      <c r="AF69" s="44" t="str">
        <f t="shared" si="13"/>
        <v>P1</v>
      </c>
    </row>
    <row r="70" spans="1:32" ht="15">
      <c r="A70" s="5" t="s">
        <v>202</v>
      </c>
      <c r="B70" s="5" t="s">
        <v>142</v>
      </c>
      <c r="C70" s="5" t="s">
        <v>143</v>
      </c>
      <c r="D70" s="5" t="s">
        <v>56</v>
      </c>
      <c r="E70" s="5" t="s">
        <v>115</v>
      </c>
      <c r="F70" s="5" t="s">
        <v>116</v>
      </c>
      <c r="G70" s="5" t="s">
        <v>117</v>
      </c>
      <c r="H70" s="5" t="s">
        <v>60</v>
      </c>
      <c r="I70" s="5" t="s">
        <v>61</v>
      </c>
      <c r="J70" s="8">
        <v>45752.875634652781</v>
      </c>
      <c r="K70" s="8">
        <v>45759.875634652781</v>
      </c>
      <c r="L70" s="8">
        <v>45760.875634652781</v>
      </c>
      <c r="M70" s="8">
        <v>45835.875634652781</v>
      </c>
      <c r="N70" s="8">
        <v>45835.875634652781</v>
      </c>
      <c r="O70" s="11">
        <v>13901</v>
      </c>
      <c r="P70" s="11">
        <v>9924</v>
      </c>
      <c r="Q70" s="8">
        <v>45841.875634652781</v>
      </c>
      <c r="R70" s="8"/>
      <c r="S70" s="5">
        <v>60</v>
      </c>
      <c r="T70" s="5" t="s">
        <v>62</v>
      </c>
      <c r="U70" s="5" t="s">
        <v>63</v>
      </c>
      <c r="V70" s="11">
        <f t="shared" si="7"/>
        <v>3977</v>
      </c>
      <c r="W70" s="14">
        <f t="shared" si="8"/>
        <v>0.28609452557369974</v>
      </c>
      <c r="X70" s="17">
        <f>IF(N70="",'Project Guide'!$B$7-L70,N70-L70)</f>
        <v>75</v>
      </c>
      <c r="Y70" s="5" t="str">
        <f t="shared" si="9"/>
        <v>On Time</v>
      </c>
      <c r="Z70" s="17">
        <f>IF(N70="",MAX(0,'Project Guide'!$B$7-M70),MAX(0,N70-M70))</f>
        <v>0</v>
      </c>
      <c r="AA70" s="11">
        <f t="shared" si="10"/>
        <v>0</v>
      </c>
      <c r="AB70" s="17">
        <f>IF(Q70="","",IF(R70="",'Project Guide'!$B$7-Q70,R70-Q70))</f>
        <v>403.12436534721928</v>
      </c>
      <c r="AC70" s="5" t="str">
        <f>IF(Q70="","Not Invoiced",IF(R70&lt;&gt;"","Paid",IF('Project Guide'!$B$7&gt;Q70+S70,"Overdue","Open")))</f>
        <v>Overdue</v>
      </c>
      <c r="AD70" s="11">
        <f t="shared" si="11"/>
        <v>13901</v>
      </c>
      <c r="AE70" s="5" t="str">
        <f t="shared" si="12"/>
        <v>2025-04</v>
      </c>
      <c r="AF70" s="44" t="str">
        <f t="shared" si="13"/>
        <v>P1</v>
      </c>
    </row>
    <row r="71" spans="1:32" ht="15">
      <c r="A71" s="5" t="s">
        <v>203</v>
      </c>
      <c r="B71" s="5" t="s">
        <v>54</v>
      </c>
      <c r="C71" s="5" t="s">
        <v>55</v>
      </c>
      <c r="D71" s="5" t="s">
        <v>56</v>
      </c>
      <c r="E71" s="5" t="s">
        <v>150</v>
      </c>
      <c r="F71" s="5" t="s">
        <v>151</v>
      </c>
      <c r="G71" s="5" t="s">
        <v>117</v>
      </c>
      <c r="H71" s="5" t="s">
        <v>49</v>
      </c>
      <c r="I71" s="5" t="s">
        <v>50</v>
      </c>
      <c r="J71" s="8">
        <v>45745.751632384257</v>
      </c>
      <c r="K71" s="8">
        <v>45759.751632384257</v>
      </c>
      <c r="L71" s="8">
        <v>45762.751632384257</v>
      </c>
      <c r="M71" s="8">
        <v>45838.751632384257</v>
      </c>
      <c r="N71" s="8">
        <v>45837.751632384257</v>
      </c>
      <c r="O71" s="11">
        <v>22559</v>
      </c>
      <c r="P71" s="11">
        <v>18187</v>
      </c>
      <c r="Q71" s="8">
        <v>45843.751632384257</v>
      </c>
      <c r="R71" s="8">
        <v>45883.751632384257</v>
      </c>
      <c r="S71" s="5">
        <v>45</v>
      </c>
      <c r="T71" s="5" t="s">
        <v>130</v>
      </c>
      <c r="U71" s="5" t="s">
        <v>131</v>
      </c>
      <c r="V71" s="11">
        <f t="shared" si="7"/>
        <v>4372</v>
      </c>
      <c r="W71" s="14">
        <f t="shared" si="8"/>
        <v>0.19380291679595726</v>
      </c>
      <c r="X71" s="17">
        <f>IF(N71="",'Project Guide'!$B$7-L71,N71-L71)</f>
        <v>75</v>
      </c>
      <c r="Y71" s="5" t="str">
        <f t="shared" si="9"/>
        <v>On Time</v>
      </c>
      <c r="Z71" s="17">
        <f>IF(N71="",MAX(0,'Project Guide'!$B$7-M71),MAX(0,N71-M71))</f>
        <v>0</v>
      </c>
      <c r="AA71" s="11">
        <f t="shared" si="10"/>
        <v>0</v>
      </c>
      <c r="AB71" s="17">
        <f>IF(Q71="","",IF(R71="",'Project Guide'!$B$7-Q71,R71-Q71))</f>
        <v>40</v>
      </c>
      <c r="AC71" s="5" t="str">
        <f>IF(Q71="","Not Invoiced",IF(R71&lt;&gt;"","Paid",IF('Project Guide'!$B$7&gt;Q71+S71,"Overdue","Open")))</f>
        <v>Paid</v>
      </c>
      <c r="AD71" s="11">
        <f t="shared" si="11"/>
        <v>0</v>
      </c>
      <c r="AE71" s="5" t="str">
        <f t="shared" si="12"/>
        <v>2025-04</v>
      </c>
      <c r="AF71" s="44" t="str">
        <f t="shared" si="13"/>
        <v>Monitor</v>
      </c>
    </row>
    <row r="72" spans="1:32" ht="15">
      <c r="A72" s="5" t="s">
        <v>204</v>
      </c>
      <c r="B72" s="5" t="s">
        <v>124</v>
      </c>
      <c r="C72" s="5" t="s">
        <v>125</v>
      </c>
      <c r="D72" s="5" t="s">
        <v>56</v>
      </c>
      <c r="E72" s="5" t="s">
        <v>150</v>
      </c>
      <c r="F72" s="5" t="s">
        <v>151</v>
      </c>
      <c r="G72" s="5" t="s">
        <v>117</v>
      </c>
      <c r="H72" s="5" t="s">
        <v>189</v>
      </c>
      <c r="I72" s="5" t="s">
        <v>190</v>
      </c>
      <c r="J72" s="8">
        <v>45744.944750960647</v>
      </c>
      <c r="K72" s="8">
        <v>45763.944750960647</v>
      </c>
      <c r="L72" s="8">
        <v>45764.944750960647</v>
      </c>
      <c r="M72" s="8">
        <v>45846.944750960647</v>
      </c>
      <c r="N72" s="8">
        <v>45839.944750960647</v>
      </c>
      <c r="O72" s="11">
        <v>5150</v>
      </c>
      <c r="P72" s="11">
        <v>3806</v>
      </c>
      <c r="Q72" s="8">
        <v>45845.944750960647</v>
      </c>
      <c r="R72" s="8">
        <v>45882.944750960647</v>
      </c>
      <c r="S72" s="5">
        <v>30</v>
      </c>
      <c r="T72" s="5" t="s">
        <v>130</v>
      </c>
      <c r="U72" s="5" t="s">
        <v>131</v>
      </c>
      <c r="V72" s="11">
        <f t="shared" si="7"/>
        <v>1344</v>
      </c>
      <c r="W72" s="14">
        <f t="shared" si="8"/>
        <v>0.26097087378640776</v>
      </c>
      <c r="X72" s="17">
        <f>IF(N72="",'Project Guide'!$B$7-L72,N72-L72)</f>
        <v>75</v>
      </c>
      <c r="Y72" s="5" t="str">
        <f t="shared" si="9"/>
        <v>On Time</v>
      </c>
      <c r="Z72" s="17">
        <f>IF(N72="",MAX(0,'Project Guide'!$B$7-M72),MAX(0,N72-M72))</f>
        <v>0</v>
      </c>
      <c r="AA72" s="11">
        <f t="shared" si="10"/>
        <v>0</v>
      </c>
      <c r="AB72" s="17">
        <f>IF(Q72="","",IF(R72="",'Project Guide'!$B$7-Q72,R72-Q72))</f>
        <v>37</v>
      </c>
      <c r="AC72" s="5" t="str">
        <f>IF(Q72="","Not Invoiced",IF(R72&lt;&gt;"","Paid",IF('Project Guide'!$B$7&gt;Q72+S72,"Overdue","Open")))</f>
        <v>Paid</v>
      </c>
      <c r="AD72" s="11">
        <f t="shared" si="11"/>
        <v>0</v>
      </c>
      <c r="AE72" s="5" t="str">
        <f t="shared" si="12"/>
        <v>2025-04</v>
      </c>
      <c r="AF72" s="44" t="str">
        <f t="shared" si="13"/>
        <v>Monitor</v>
      </c>
    </row>
    <row r="73" spans="1:32" ht="15">
      <c r="A73" s="5" t="s">
        <v>205</v>
      </c>
      <c r="B73" s="5" t="s">
        <v>96</v>
      </c>
      <c r="C73" s="5" t="s">
        <v>97</v>
      </c>
      <c r="D73" s="5" t="s">
        <v>98</v>
      </c>
      <c r="E73" s="5" t="s">
        <v>128</v>
      </c>
      <c r="F73" s="5" t="s">
        <v>129</v>
      </c>
      <c r="G73" s="5" t="s">
        <v>85</v>
      </c>
      <c r="H73" s="5" t="s">
        <v>78</v>
      </c>
      <c r="I73" s="5" t="s">
        <v>79</v>
      </c>
      <c r="J73" s="8">
        <v>45755.238755740742</v>
      </c>
      <c r="K73" s="8">
        <v>45761.238755740742</v>
      </c>
      <c r="L73" s="8">
        <v>45765.238755740742</v>
      </c>
      <c r="M73" s="8">
        <v>45785.238755740742</v>
      </c>
      <c r="N73" s="8">
        <v>45788.238755740742</v>
      </c>
      <c r="O73" s="11">
        <v>13021</v>
      </c>
      <c r="P73" s="11">
        <v>8966</v>
      </c>
      <c r="Q73" s="8">
        <v>45793.238755740742</v>
      </c>
      <c r="R73" s="8">
        <v>45823.238755740742</v>
      </c>
      <c r="S73" s="5">
        <v>30</v>
      </c>
      <c r="T73" s="5" t="s">
        <v>135</v>
      </c>
      <c r="U73" s="5" t="s">
        <v>136</v>
      </c>
      <c r="V73" s="11">
        <f t="shared" si="7"/>
        <v>4055</v>
      </c>
      <c r="W73" s="14">
        <f t="shared" si="8"/>
        <v>0.31142001382382306</v>
      </c>
      <c r="X73" s="17">
        <f>IF(N73="",'Project Guide'!$B$7-L73,N73-L73)</f>
        <v>23</v>
      </c>
      <c r="Y73" s="5" t="str">
        <f t="shared" si="9"/>
        <v>Late</v>
      </c>
      <c r="Z73" s="17">
        <f>IF(N73="",MAX(0,'Project Guide'!$B$7-M73),MAX(0,N73-M73))</f>
        <v>3</v>
      </c>
      <c r="AA73" s="11">
        <f t="shared" si="10"/>
        <v>13021</v>
      </c>
      <c r="AB73" s="17">
        <f>IF(Q73="","",IF(R73="",'Project Guide'!$B$7-Q73,R73-Q73))</f>
        <v>30</v>
      </c>
      <c r="AC73" s="5" t="str">
        <f>IF(Q73="","Not Invoiced",IF(R73&lt;&gt;"","Paid",IF('Project Guide'!$B$7&gt;Q73+S73,"Overdue","Open")))</f>
        <v>Paid</v>
      </c>
      <c r="AD73" s="11">
        <f t="shared" si="11"/>
        <v>0</v>
      </c>
      <c r="AE73" s="5" t="str">
        <f t="shared" si="12"/>
        <v>2025-04</v>
      </c>
      <c r="AF73" s="44" t="str">
        <f t="shared" si="13"/>
        <v>P3</v>
      </c>
    </row>
    <row r="74" spans="1:32" ht="15">
      <c r="A74" s="5" t="s">
        <v>206</v>
      </c>
      <c r="B74" s="5" t="s">
        <v>103</v>
      </c>
      <c r="C74" s="5" t="s">
        <v>104</v>
      </c>
      <c r="D74" s="5" t="s">
        <v>98</v>
      </c>
      <c r="E74" s="5" t="s">
        <v>57</v>
      </c>
      <c r="F74" s="5" t="s">
        <v>58</v>
      </c>
      <c r="G74" s="5" t="s">
        <v>59</v>
      </c>
      <c r="H74" s="5" t="s">
        <v>78</v>
      </c>
      <c r="I74" s="5" t="s">
        <v>79</v>
      </c>
      <c r="J74" s="8">
        <v>45755.533953368053</v>
      </c>
      <c r="K74" s="8">
        <v>45762.533953368053</v>
      </c>
      <c r="L74" s="8">
        <v>45765.533953368053</v>
      </c>
      <c r="M74" s="8">
        <v>45838.533953368053</v>
      </c>
      <c r="N74" s="8">
        <v>45831.533953368053</v>
      </c>
      <c r="O74" s="11">
        <v>15621</v>
      </c>
      <c r="P74" s="11">
        <v>10781</v>
      </c>
      <c r="Q74" s="8">
        <v>45835.533953368053</v>
      </c>
      <c r="R74" s="8">
        <v>45876.533953368053</v>
      </c>
      <c r="S74" s="5">
        <v>45</v>
      </c>
      <c r="T74" s="5" t="s">
        <v>62</v>
      </c>
      <c r="U74" s="5" t="s">
        <v>63</v>
      </c>
      <c r="V74" s="11">
        <f t="shared" si="7"/>
        <v>4840</v>
      </c>
      <c r="W74" s="14">
        <f t="shared" si="8"/>
        <v>0.3098393188656296</v>
      </c>
      <c r="X74" s="17">
        <f>IF(N74="",'Project Guide'!$B$7-L74,N74-L74)</f>
        <v>66</v>
      </c>
      <c r="Y74" s="5" t="str">
        <f t="shared" si="9"/>
        <v>On Time</v>
      </c>
      <c r="Z74" s="17">
        <f>IF(N74="",MAX(0,'Project Guide'!$B$7-M74),MAX(0,N74-M74))</f>
        <v>0</v>
      </c>
      <c r="AA74" s="11">
        <f t="shared" si="10"/>
        <v>0</v>
      </c>
      <c r="AB74" s="17">
        <f>IF(Q74="","",IF(R74="",'Project Guide'!$B$7-Q74,R74-Q74))</f>
        <v>41</v>
      </c>
      <c r="AC74" s="5" t="str">
        <f>IF(Q74="","Not Invoiced",IF(R74&lt;&gt;"","Paid",IF('Project Guide'!$B$7&gt;Q74+S74,"Overdue","Open")))</f>
        <v>Paid</v>
      </c>
      <c r="AD74" s="11">
        <f t="shared" si="11"/>
        <v>0</v>
      </c>
      <c r="AE74" s="5" t="str">
        <f t="shared" si="12"/>
        <v>2025-04</v>
      </c>
      <c r="AF74" s="44" t="str">
        <f t="shared" si="13"/>
        <v>Monitor</v>
      </c>
    </row>
    <row r="75" spans="1:32" ht="15">
      <c r="A75" s="5" t="s">
        <v>207</v>
      </c>
      <c r="B75" s="5" t="s">
        <v>54</v>
      </c>
      <c r="C75" s="5" t="s">
        <v>55</v>
      </c>
      <c r="D75" s="5" t="s">
        <v>56</v>
      </c>
      <c r="E75" s="5" t="s">
        <v>128</v>
      </c>
      <c r="F75" s="5" t="s">
        <v>129</v>
      </c>
      <c r="G75" s="5" t="s">
        <v>85</v>
      </c>
      <c r="H75" s="5" t="s">
        <v>49</v>
      </c>
      <c r="I75" s="5" t="s">
        <v>50</v>
      </c>
      <c r="J75" s="8">
        <v>45761.125615787038</v>
      </c>
      <c r="K75" s="8">
        <v>45766.125615787038</v>
      </c>
      <c r="L75" s="8">
        <v>45766.125615787038</v>
      </c>
      <c r="M75" s="8">
        <v>45790.125615787038</v>
      </c>
      <c r="N75" s="8">
        <v>45785.125615787038</v>
      </c>
      <c r="O75" s="11">
        <v>59930</v>
      </c>
      <c r="P75" s="11">
        <v>41283</v>
      </c>
      <c r="Q75" s="8">
        <v>45791.125615787038</v>
      </c>
      <c r="R75" s="8">
        <v>45861.125615787038</v>
      </c>
      <c r="S75" s="5">
        <v>60</v>
      </c>
      <c r="T75" s="5" t="s">
        <v>62</v>
      </c>
      <c r="U75" s="5" t="s">
        <v>63</v>
      </c>
      <c r="V75" s="11">
        <f t="shared" si="7"/>
        <v>18647</v>
      </c>
      <c r="W75" s="14">
        <f t="shared" si="8"/>
        <v>0.3111463373936259</v>
      </c>
      <c r="X75" s="17">
        <f>IF(N75="",'Project Guide'!$B$7-L75,N75-L75)</f>
        <v>19</v>
      </c>
      <c r="Y75" s="5" t="str">
        <f t="shared" si="9"/>
        <v>On Time</v>
      </c>
      <c r="Z75" s="17">
        <f>IF(N75="",MAX(0,'Project Guide'!$B$7-M75),MAX(0,N75-M75))</f>
        <v>0</v>
      </c>
      <c r="AA75" s="11">
        <f t="shared" si="10"/>
        <v>0</v>
      </c>
      <c r="AB75" s="17">
        <f>IF(Q75="","",IF(R75="",'Project Guide'!$B$7-Q75,R75-Q75))</f>
        <v>70</v>
      </c>
      <c r="AC75" s="5" t="str">
        <f>IF(Q75="","Not Invoiced",IF(R75&lt;&gt;"","Paid",IF('Project Guide'!$B$7&gt;Q75+S75,"Overdue","Open")))</f>
        <v>Paid</v>
      </c>
      <c r="AD75" s="11">
        <f t="shared" si="11"/>
        <v>0</v>
      </c>
      <c r="AE75" s="5" t="str">
        <f t="shared" si="12"/>
        <v>2025-04</v>
      </c>
      <c r="AF75" s="44" t="str">
        <f t="shared" si="13"/>
        <v>Monitor</v>
      </c>
    </row>
    <row r="76" spans="1:32" ht="15">
      <c r="A76" s="5" t="s">
        <v>208</v>
      </c>
      <c r="B76" s="5" t="s">
        <v>89</v>
      </c>
      <c r="C76" s="5" t="s">
        <v>90</v>
      </c>
      <c r="D76" s="5" t="s">
        <v>91</v>
      </c>
      <c r="E76" s="5" t="s">
        <v>46</v>
      </c>
      <c r="F76" s="5" t="s">
        <v>47</v>
      </c>
      <c r="G76" s="5" t="s">
        <v>48</v>
      </c>
      <c r="H76" s="5" t="s">
        <v>75</v>
      </c>
      <c r="I76" s="5" t="s">
        <v>76</v>
      </c>
      <c r="J76" s="8">
        <v>45761.727598576392</v>
      </c>
      <c r="K76" s="8">
        <v>45764.727598576392</v>
      </c>
      <c r="L76" s="8">
        <v>45768.727598576392</v>
      </c>
      <c r="M76" s="8">
        <v>45824.727598576392</v>
      </c>
      <c r="N76" s="8">
        <v>45817.727598576392</v>
      </c>
      <c r="O76" s="11">
        <v>16517</v>
      </c>
      <c r="P76" s="11">
        <v>11922</v>
      </c>
      <c r="Q76" s="8">
        <v>45823.727598576392</v>
      </c>
      <c r="R76" s="8">
        <v>45848.727598576392</v>
      </c>
      <c r="S76" s="5">
        <v>30</v>
      </c>
      <c r="T76" s="5" t="s">
        <v>62</v>
      </c>
      <c r="U76" s="5" t="s">
        <v>63</v>
      </c>
      <c r="V76" s="11">
        <f t="shared" si="7"/>
        <v>4595</v>
      </c>
      <c r="W76" s="14">
        <f t="shared" si="8"/>
        <v>0.27819822001574135</v>
      </c>
      <c r="X76" s="17">
        <f>IF(N76="",'Project Guide'!$B$7-L76,N76-L76)</f>
        <v>49</v>
      </c>
      <c r="Y76" s="5" t="str">
        <f t="shared" si="9"/>
        <v>On Time</v>
      </c>
      <c r="Z76" s="17">
        <f>IF(N76="",MAX(0,'Project Guide'!$B$7-M76),MAX(0,N76-M76))</f>
        <v>0</v>
      </c>
      <c r="AA76" s="11">
        <f t="shared" si="10"/>
        <v>0</v>
      </c>
      <c r="AB76" s="17">
        <f>IF(Q76="","",IF(R76="",'Project Guide'!$B$7-Q76,R76-Q76))</f>
        <v>25</v>
      </c>
      <c r="AC76" s="5" t="str">
        <f>IF(Q76="","Not Invoiced",IF(R76&lt;&gt;"","Paid",IF('Project Guide'!$B$7&gt;Q76+S76,"Overdue","Open")))</f>
        <v>Paid</v>
      </c>
      <c r="AD76" s="11">
        <f t="shared" si="11"/>
        <v>0</v>
      </c>
      <c r="AE76" s="5" t="str">
        <f t="shared" si="12"/>
        <v>2025-04</v>
      </c>
      <c r="AF76" s="44" t="str">
        <f t="shared" si="13"/>
        <v>Monitor</v>
      </c>
    </row>
    <row r="77" spans="1:32" ht="15">
      <c r="A77" s="5" t="s">
        <v>209</v>
      </c>
      <c r="B77" s="5" t="s">
        <v>65</v>
      </c>
      <c r="C77" s="5" t="s">
        <v>66</v>
      </c>
      <c r="D77" s="5" t="s">
        <v>67</v>
      </c>
      <c r="E77" s="5" t="s">
        <v>115</v>
      </c>
      <c r="F77" s="5" t="s">
        <v>116</v>
      </c>
      <c r="G77" s="5" t="s">
        <v>117</v>
      </c>
      <c r="H77" s="5" t="s">
        <v>49</v>
      </c>
      <c r="I77" s="5" t="s">
        <v>50</v>
      </c>
      <c r="J77" s="8">
        <v>45762.598600219906</v>
      </c>
      <c r="K77" s="8">
        <v>45765.598600219906</v>
      </c>
      <c r="L77" s="8">
        <v>45769.598600219906</v>
      </c>
      <c r="M77" s="8">
        <v>45840.598600219906</v>
      </c>
      <c r="N77" s="8">
        <v>45847.598600219906</v>
      </c>
      <c r="O77" s="11">
        <v>11694</v>
      </c>
      <c r="P77" s="11">
        <v>9574</v>
      </c>
      <c r="Q77" s="8">
        <v>45849.598600219906</v>
      </c>
      <c r="R77" s="8">
        <v>45894.598600219906</v>
      </c>
      <c r="S77" s="5">
        <v>45</v>
      </c>
      <c r="T77" s="5" t="s">
        <v>135</v>
      </c>
      <c r="U77" s="5" t="s">
        <v>136</v>
      </c>
      <c r="V77" s="11">
        <f t="shared" si="7"/>
        <v>2120</v>
      </c>
      <c r="W77" s="14">
        <f t="shared" si="8"/>
        <v>0.18128955019668205</v>
      </c>
      <c r="X77" s="17">
        <f>IF(N77="",'Project Guide'!$B$7-L77,N77-L77)</f>
        <v>78</v>
      </c>
      <c r="Y77" s="5" t="str">
        <f t="shared" si="9"/>
        <v>Late</v>
      </c>
      <c r="Z77" s="17">
        <f>IF(N77="",MAX(0,'Project Guide'!$B$7-M77),MAX(0,N77-M77))</f>
        <v>7</v>
      </c>
      <c r="AA77" s="11">
        <f t="shared" si="10"/>
        <v>11694</v>
      </c>
      <c r="AB77" s="17">
        <f>IF(Q77="","",IF(R77="",'Project Guide'!$B$7-Q77,R77-Q77))</f>
        <v>45</v>
      </c>
      <c r="AC77" s="5" t="str">
        <f>IF(Q77="","Not Invoiced",IF(R77&lt;&gt;"","Paid",IF('Project Guide'!$B$7&gt;Q77+S77,"Overdue","Open")))</f>
        <v>Paid</v>
      </c>
      <c r="AD77" s="11">
        <f t="shared" si="11"/>
        <v>0</v>
      </c>
      <c r="AE77" s="5" t="str">
        <f t="shared" si="12"/>
        <v>2025-04</v>
      </c>
      <c r="AF77" s="44" t="str">
        <f t="shared" si="13"/>
        <v>P2</v>
      </c>
    </row>
    <row r="78" spans="1:32" ht="15">
      <c r="A78" s="5" t="s">
        <v>210</v>
      </c>
      <c r="B78" s="5" t="s">
        <v>161</v>
      </c>
      <c r="C78" s="5" t="s">
        <v>162</v>
      </c>
      <c r="D78" s="5" t="s">
        <v>67</v>
      </c>
      <c r="E78" s="5" t="s">
        <v>115</v>
      </c>
      <c r="F78" s="5" t="s">
        <v>116</v>
      </c>
      <c r="G78" s="5" t="s">
        <v>117</v>
      </c>
      <c r="H78" s="5" t="s">
        <v>78</v>
      </c>
      <c r="I78" s="5" t="s">
        <v>79</v>
      </c>
      <c r="J78" s="8">
        <v>45766.311976446763</v>
      </c>
      <c r="K78" s="8">
        <v>45768.311976446763</v>
      </c>
      <c r="L78" s="8">
        <v>45772.311976446763</v>
      </c>
      <c r="M78" s="8">
        <v>45847.311976446763</v>
      </c>
      <c r="N78" s="8">
        <v>45845.311976446763</v>
      </c>
      <c r="O78" s="11">
        <v>33394</v>
      </c>
      <c r="P78" s="11">
        <v>23732</v>
      </c>
      <c r="Q78" s="8">
        <v>45847.311976446763</v>
      </c>
      <c r="R78" s="8">
        <v>45887.311976446763</v>
      </c>
      <c r="S78" s="5">
        <v>30</v>
      </c>
      <c r="T78" s="5" t="s">
        <v>62</v>
      </c>
      <c r="U78" s="5" t="s">
        <v>63</v>
      </c>
      <c r="V78" s="11">
        <f t="shared" si="7"/>
        <v>9662</v>
      </c>
      <c r="W78" s="14">
        <f t="shared" si="8"/>
        <v>0.28933341318799782</v>
      </c>
      <c r="X78" s="17">
        <f>IF(N78="",'Project Guide'!$B$7-L78,N78-L78)</f>
        <v>73</v>
      </c>
      <c r="Y78" s="5" t="str">
        <f t="shared" si="9"/>
        <v>On Time</v>
      </c>
      <c r="Z78" s="17">
        <f>IF(N78="",MAX(0,'Project Guide'!$B$7-M78),MAX(0,N78-M78))</f>
        <v>0</v>
      </c>
      <c r="AA78" s="11">
        <f t="shared" si="10"/>
        <v>0</v>
      </c>
      <c r="AB78" s="17">
        <f>IF(Q78="","",IF(R78="",'Project Guide'!$B$7-Q78,R78-Q78))</f>
        <v>40</v>
      </c>
      <c r="AC78" s="5" t="str">
        <f>IF(Q78="","Not Invoiced",IF(R78&lt;&gt;"","Paid",IF('Project Guide'!$B$7&gt;Q78+S78,"Overdue","Open")))</f>
        <v>Paid</v>
      </c>
      <c r="AD78" s="11">
        <f t="shared" si="11"/>
        <v>0</v>
      </c>
      <c r="AE78" s="5" t="str">
        <f t="shared" si="12"/>
        <v>2025-04</v>
      </c>
      <c r="AF78" s="44" t="str">
        <f t="shared" si="13"/>
        <v>Monitor</v>
      </c>
    </row>
    <row r="79" spans="1:32" ht="15">
      <c r="A79" s="5" t="s">
        <v>211</v>
      </c>
      <c r="B79" s="5" t="s">
        <v>124</v>
      </c>
      <c r="C79" s="5" t="s">
        <v>125</v>
      </c>
      <c r="D79" s="5" t="s">
        <v>56</v>
      </c>
      <c r="E79" s="5" t="s">
        <v>115</v>
      </c>
      <c r="F79" s="5" t="s">
        <v>116</v>
      </c>
      <c r="G79" s="5" t="s">
        <v>117</v>
      </c>
      <c r="H79" s="5" t="s">
        <v>60</v>
      </c>
      <c r="I79" s="5" t="s">
        <v>61</v>
      </c>
      <c r="J79" s="8">
        <v>45765.505080532406</v>
      </c>
      <c r="K79" s="8">
        <v>45769.505080532406</v>
      </c>
      <c r="L79" s="8">
        <v>45773.505080532406</v>
      </c>
      <c r="M79" s="8">
        <v>45842.505080532406</v>
      </c>
      <c r="N79" s="8">
        <v>45835.505080532406</v>
      </c>
      <c r="O79" s="11">
        <v>21635</v>
      </c>
      <c r="P79" s="11">
        <v>14722</v>
      </c>
      <c r="Q79" s="8">
        <v>45840.505080532406</v>
      </c>
      <c r="R79" s="8"/>
      <c r="S79" s="5">
        <v>30</v>
      </c>
      <c r="T79" s="5" t="s">
        <v>62</v>
      </c>
      <c r="U79" s="5" t="s">
        <v>63</v>
      </c>
      <c r="V79" s="11">
        <f t="shared" si="7"/>
        <v>6913</v>
      </c>
      <c r="W79" s="14">
        <f t="shared" si="8"/>
        <v>0.31952854171481399</v>
      </c>
      <c r="X79" s="17">
        <f>IF(N79="",'Project Guide'!$B$7-L79,N79-L79)</f>
        <v>62</v>
      </c>
      <c r="Y79" s="5" t="str">
        <f t="shared" si="9"/>
        <v>On Time</v>
      </c>
      <c r="Z79" s="17">
        <f>IF(N79="",MAX(0,'Project Guide'!$B$7-M79),MAX(0,N79-M79))</f>
        <v>0</v>
      </c>
      <c r="AA79" s="11">
        <f t="shared" si="10"/>
        <v>0</v>
      </c>
      <c r="AB79" s="17">
        <f>IF(Q79="","",IF(R79="",'Project Guide'!$B$7-Q79,R79-Q79))</f>
        <v>404.49491946759372</v>
      </c>
      <c r="AC79" s="5" t="str">
        <f>IF(Q79="","Not Invoiced",IF(R79&lt;&gt;"","Paid",IF('Project Guide'!$B$7&gt;Q79+S79,"Overdue","Open")))</f>
        <v>Overdue</v>
      </c>
      <c r="AD79" s="11">
        <f t="shared" si="11"/>
        <v>21635</v>
      </c>
      <c r="AE79" s="5" t="str">
        <f t="shared" si="12"/>
        <v>2025-04</v>
      </c>
      <c r="AF79" s="44" t="str">
        <f t="shared" si="13"/>
        <v>P1</v>
      </c>
    </row>
    <row r="80" spans="1:32" ht="15">
      <c r="A80" s="5" t="s">
        <v>212</v>
      </c>
      <c r="B80" s="5" t="s">
        <v>133</v>
      </c>
      <c r="C80" s="5" t="s">
        <v>134</v>
      </c>
      <c r="D80" s="5" t="s">
        <v>45</v>
      </c>
      <c r="E80" s="5" t="s">
        <v>72</v>
      </c>
      <c r="F80" s="5" t="s">
        <v>73</v>
      </c>
      <c r="G80" s="5" t="s">
        <v>74</v>
      </c>
      <c r="H80" s="5" t="s">
        <v>86</v>
      </c>
      <c r="I80" s="5" t="s">
        <v>87</v>
      </c>
      <c r="J80" s="8">
        <v>45766.612952743053</v>
      </c>
      <c r="K80" s="8">
        <v>45773.612952743053</v>
      </c>
      <c r="L80" s="8">
        <v>45773.612952743053</v>
      </c>
      <c r="M80" s="8">
        <v>45832.612952743053</v>
      </c>
      <c r="N80" s="8">
        <v>45827.612952743053</v>
      </c>
      <c r="O80" s="11">
        <v>7032</v>
      </c>
      <c r="P80" s="11">
        <v>5701</v>
      </c>
      <c r="Q80" s="8">
        <v>45829.612952743053</v>
      </c>
      <c r="R80" s="8"/>
      <c r="S80" s="5">
        <v>30</v>
      </c>
      <c r="T80" s="5" t="s">
        <v>62</v>
      </c>
      <c r="U80" s="5" t="s">
        <v>63</v>
      </c>
      <c r="V80" s="11">
        <f t="shared" si="7"/>
        <v>1331</v>
      </c>
      <c r="W80" s="14">
        <f t="shared" si="8"/>
        <v>0.18927758816837315</v>
      </c>
      <c r="X80" s="17">
        <f>IF(N80="",'Project Guide'!$B$7-L80,N80-L80)</f>
        <v>54</v>
      </c>
      <c r="Y80" s="5" t="str">
        <f t="shared" si="9"/>
        <v>On Time</v>
      </c>
      <c r="Z80" s="17">
        <f>IF(N80="",MAX(0,'Project Guide'!$B$7-M80),MAX(0,N80-M80))</f>
        <v>0</v>
      </c>
      <c r="AA80" s="11">
        <f t="shared" si="10"/>
        <v>0</v>
      </c>
      <c r="AB80" s="17">
        <f>IF(Q80="","",IF(R80="",'Project Guide'!$B$7-Q80,R80-Q80))</f>
        <v>415.38704725694697</v>
      </c>
      <c r="AC80" s="5" t="str">
        <f>IF(Q80="","Not Invoiced",IF(R80&lt;&gt;"","Paid",IF('Project Guide'!$B$7&gt;Q80+S80,"Overdue","Open")))</f>
        <v>Overdue</v>
      </c>
      <c r="AD80" s="11">
        <f t="shared" si="11"/>
        <v>7032</v>
      </c>
      <c r="AE80" s="5" t="str">
        <f t="shared" si="12"/>
        <v>2025-04</v>
      </c>
      <c r="AF80" s="44" t="str">
        <f t="shared" si="13"/>
        <v>P1</v>
      </c>
    </row>
    <row r="81" spans="1:32" ht="15">
      <c r="A81" s="5" t="s">
        <v>213</v>
      </c>
      <c r="B81" s="5" t="s">
        <v>142</v>
      </c>
      <c r="C81" s="5" t="s">
        <v>143</v>
      </c>
      <c r="D81" s="5" t="s">
        <v>56</v>
      </c>
      <c r="E81" s="5" t="s">
        <v>72</v>
      </c>
      <c r="F81" s="5" t="s">
        <v>73</v>
      </c>
      <c r="G81" s="5" t="s">
        <v>74</v>
      </c>
      <c r="H81" s="5" t="s">
        <v>78</v>
      </c>
      <c r="I81" s="5" t="s">
        <v>79</v>
      </c>
      <c r="J81" s="8">
        <v>45767.883284085648</v>
      </c>
      <c r="K81" s="8">
        <v>45774.883284085648</v>
      </c>
      <c r="L81" s="8">
        <v>45775.883284085648</v>
      </c>
      <c r="M81" s="8">
        <v>45825.883284085648</v>
      </c>
      <c r="N81" s="8">
        <v>45828.883284085648</v>
      </c>
      <c r="O81" s="11">
        <v>10224</v>
      </c>
      <c r="P81" s="11">
        <v>6679</v>
      </c>
      <c r="Q81" s="8">
        <v>45832.883284085648</v>
      </c>
      <c r="R81" s="8"/>
      <c r="S81" s="5">
        <v>30</v>
      </c>
      <c r="T81" s="5" t="s">
        <v>118</v>
      </c>
      <c r="U81" s="5" t="s">
        <v>119</v>
      </c>
      <c r="V81" s="11">
        <f t="shared" si="7"/>
        <v>3545</v>
      </c>
      <c r="W81" s="14">
        <f t="shared" si="8"/>
        <v>0.34673317683881066</v>
      </c>
      <c r="X81" s="17">
        <f>IF(N81="",'Project Guide'!$B$7-L81,N81-L81)</f>
        <v>53</v>
      </c>
      <c r="Y81" s="5" t="str">
        <f t="shared" si="9"/>
        <v>Late</v>
      </c>
      <c r="Z81" s="17">
        <f>IF(N81="",MAX(0,'Project Guide'!$B$7-M81),MAX(0,N81-M81))</f>
        <v>3</v>
      </c>
      <c r="AA81" s="11">
        <f t="shared" si="10"/>
        <v>10224</v>
      </c>
      <c r="AB81" s="17">
        <f>IF(Q81="","",IF(R81="",'Project Guide'!$B$7-Q81,R81-Q81))</f>
        <v>412.11671591435152</v>
      </c>
      <c r="AC81" s="5" t="str">
        <f>IF(Q81="","Not Invoiced",IF(R81&lt;&gt;"","Paid",IF('Project Guide'!$B$7&gt;Q81+S81,"Overdue","Open")))</f>
        <v>Overdue</v>
      </c>
      <c r="AD81" s="11">
        <f t="shared" si="11"/>
        <v>10224</v>
      </c>
      <c r="AE81" s="5" t="str">
        <f t="shared" si="12"/>
        <v>2025-04</v>
      </c>
      <c r="AF81" s="44" t="str">
        <f t="shared" si="13"/>
        <v>P1</v>
      </c>
    </row>
    <row r="82" spans="1:32" ht="15">
      <c r="A82" s="5" t="s">
        <v>214</v>
      </c>
      <c r="B82" s="5" t="s">
        <v>103</v>
      </c>
      <c r="C82" s="5" t="s">
        <v>104</v>
      </c>
      <c r="D82" s="5" t="s">
        <v>98</v>
      </c>
      <c r="E82" s="5" t="s">
        <v>83</v>
      </c>
      <c r="F82" s="5" t="s">
        <v>84</v>
      </c>
      <c r="G82" s="5" t="s">
        <v>85</v>
      </c>
      <c r="H82" s="5" t="s">
        <v>189</v>
      </c>
      <c r="I82" s="5" t="s">
        <v>190</v>
      </c>
      <c r="J82" s="8">
        <v>45772.222861967595</v>
      </c>
      <c r="K82" s="8">
        <v>45776.222861967595</v>
      </c>
      <c r="L82" s="8">
        <v>45777.222861967595</v>
      </c>
      <c r="M82" s="8">
        <v>45795.222861967595</v>
      </c>
      <c r="N82" s="8">
        <v>45798.222861967595</v>
      </c>
      <c r="O82" s="11">
        <v>7303</v>
      </c>
      <c r="P82" s="11">
        <v>5290</v>
      </c>
      <c r="Q82" s="8">
        <v>45798.222861967595</v>
      </c>
      <c r="R82" s="8">
        <v>45829.222861967595</v>
      </c>
      <c r="S82" s="5">
        <v>30</v>
      </c>
      <c r="T82" s="5" t="s">
        <v>51</v>
      </c>
      <c r="U82" s="5" t="s">
        <v>52</v>
      </c>
      <c r="V82" s="11">
        <f t="shared" si="7"/>
        <v>2013</v>
      </c>
      <c r="W82" s="14">
        <f t="shared" si="8"/>
        <v>0.27564014788443103</v>
      </c>
      <c r="X82" s="17">
        <f>IF(N82="",'Project Guide'!$B$7-L82,N82-L82)</f>
        <v>21</v>
      </c>
      <c r="Y82" s="5" t="str">
        <f t="shared" si="9"/>
        <v>Late</v>
      </c>
      <c r="Z82" s="17">
        <f>IF(N82="",MAX(0,'Project Guide'!$B$7-M82),MAX(0,N82-M82))</f>
        <v>3</v>
      </c>
      <c r="AA82" s="11">
        <f t="shared" si="10"/>
        <v>7303</v>
      </c>
      <c r="AB82" s="17">
        <f>IF(Q82="","",IF(R82="",'Project Guide'!$B$7-Q82,R82-Q82))</f>
        <v>31</v>
      </c>
      <c r="AC82" s="5" t="str">
        <f>IF(Q82="","Not Invoiced",IF(R82&lt;&gt;"","Paid",IF('Project Guide'!$B$7&gt;Q82+S82,"Overdue","Open")))</f>
        <v>Paid</v>
      </c>
      <c r="AD82" s="11">
        <f t="shared" si="11"/>
        <v>0</v>
      </c>
      <c r="AE82" s="5" t="str">
        <f t="shared" si="12"/>
        <v>2025-04</v>
      </c>
      <c r="AF82" s="44" t="str">
        <f t="shared" si="13"/>
        <v>P3</v>
      </c>
    </row>
    <row r="83" spans="1:32" ht="15">
      <c r="A83" s="5" t="s">
        <v>215</v>
      </c>
      <c r="B83" s="5" t="s">
        <v>103</v>
      </c>
      <c r="C83" s="5" t="s">
        <v>104</v>
      </c>
      <c r="D83" s="5" t="s">
        <v>98</v>
      </c>
      <c r="E83" s="5" t="s">
        <v>115</v>
      </c>
      <c r="F83" s="5" t="s">
        <v>116</v>
      </c>
      <c r="G83" s="5" t="s">
        <v>117</v>
      </c>
      <c r="H83" s="5" t="s">
        <v>86</v>
      </c>
      <c r="I83" s="5" t="s">
        <v>87</v>
      </c>
      <c r="J83" s="8">
        <v>45772.813598796296</v>
      </c>
      <c r="K83" s="8">
        <v>45777.813598796296</v>
      </c>
      <c r="L83" s="8">
        <v>45777.813598796296</v>
      </c>
      <c r="M83" s="8">
        <v>45852.813598796296</v>
      </c>
      <c r="N83" s="8">
        <v>45853.813598796296</v>
      </c>
      <c r="O83" s="11">
        <v>44095</v>
      </c>
      <c r="P83" s="11">
        <v>31024</v>
      </c>
      <c r="Q83" s="8">
        <v>45855.813598796296</v>
      </c>
      <c r="R83" s="8"/>
      <c r="S83" s="5">
        <v>30</v>
      </c>
      <c r="T83" s="5" t="s">
        <v>118</v>
      </c>
      <c r="U83" s="5" t="s">
        <v>119</v>
      </c>
      <c r="V83" s="11">
        <f t="shared" si="7"/>
        <v>13071</v>
      </c>
      <c r="W83" s="14">
        <f t="shared" si="8"/>
        <v>0.29642816645878217</v>
      </c>
      <c r="X83" s="17">
        <f>IF(N83="",'Project Guide'!$B$7-L83,N83-L83)</f>
        <v>76</v>
      </c>
      <c r="Y83" s="5" t="str">
        <f t="shared" si="9"/>
        <v>Late</v>
      </c>
      <c r="Z83" s="17">
        <f>IF(N83="",MAX(0,'Project Guide'!$B$7-M83),MAX(0,N83-M83))</f>
        <v>1</v>
      </c>
      <c r="AA83" s="11">
        <f t="shared" si="10"/>
        <v>44095</v>
      </c>
      <c r="AB83" s="17">
        <f>IF(Q83="","",IF(R83="",'Project Guide'!$B$7-Q83,R83-Q83))</f>
        <v>389.18640120370401</v>
      </c>
      <c r="AC83" s="5" t="str">
        <f>IF(Q83="","Not Invoiced",IF(R83&lt;&gt;"","Paid",IF('Project Guide'!$B$7&gt;Q83+S83,"Overdue","Open")))</f>
        <v>Overdue</v>
      </c>
      <c r="AD83" s="11">
        <f t="shared" si="11"/>
        <v>44095</v>
      </c>
      <c r="AE83" s="5" t="str">
        <f t="shared" si="12"/>
        <v>2025-04</v>
      </c>
      <c r="AF83" s="44" t="str">
        <f t="shared" si="13"/>
        <v>P1</v>
      </c>
    </row>
    <row r="84" spans="1:32" ht="15">
      <c r="A84" s="5" t="s">
        <v>216</v>
      </c>
      <c r="B84" s="5" t="s">
        <v>43</v>
      </c>
      <c r="C84" s="5" t="s">
        <v>44</v>
      </c>
      <c r="D84" s="5" t="s">
        <v>45</v>
      </c>
      <c r="E84" s="5" t="s">
        <v>115</v>
      </c>
      <c r="F84" s="5" t="s">
        <v>116</v>
      </c>
      <c r="G84" s="5" t="s">
        <v>117</v>
      </c>
      <c r="H84" s="5" t="s">
        <v>86</v>
      </c>
      <c r="I84" s="5" t="s">
        <v>87</v>
      </c>
      <c r="J84" s="8">
        <v>45774.394646469904</v>
      </c>
      <c r="K84" s="8">
        <v>45778.394646469904</v>
      </c>
      <c r="L84" s="8">
        <v>45778.394646469904</v>
      </c>
      <c r="M84" s="8">
        <v>45850.394646469904</v>
      </c>
      <c r="N84" s="8">
        <v>45842.394646469904</v>
      </c>
      <c r="O84" s="11">
        <v>38227</v>
      </c>
      <c r="P84" s="11">
        <v>28952</v>
      </c>
      <c r="Q84" s="8">
        <v>45846.394646469904</v>
      </c>
      <c r="R84" s="8">
        <v>45886.394646469904</v>
      </c>
      <c r="S84" s="5">
        <v>45</v>
      </c>
      <c r="T84" s="5" t="s">
        <v>62</v>
      </c>
      <c r="U84" s="5" t="s">
        <v>63</v>
      </c>
      <c r="V84" s="11">
        <f t="shared" si="7"/>
        <v>9275</v>
      </c>
      <c r="W84" s="14">
        <f t="shared" si="8"/>
        <v>0.24262955502655192</v>
      </c>
      <c r="X84" s="17">
        <f>IF(N84="",'Project Guide'!$B$7-L84,N84-L84)</f>
        <v>64</v>
      </c>
      <c r="Y84" s="5" t="str">
        <f t="shared" si="9"/>
        <v>On Time</v>
      </c>
      <c r="Z84" s="17">
        <f>IF(N84="",MAX(0,'Project Guide'!$B$7-M84),MAX(0,N84-M84))</f>
        <v>0</v>
      </c>
      <c r="AA84" s="11">
        <f t="shared" si="10"/>
        <v>0</v>
      </c>
      <c r="AB84" s="17">
        <f>IF(Q84="","",IF(R84="",'Project Guide'!$B$7-Q84,R84-Q84))</f>
        <v>40</v>
      </c>
      <c r="AC84" s="5" t="str">
        <f>IF(Q84="","Not Invoiced",IF(R84&lt;&gt;"","Paid",IF('Project Guide'!$B$7&gt;Q84+S84,"Overdue","Open")))</f>
        <v>Paid</v>
      </c>
      <c r="AD84" s="11">
        <f t="shared" si="11"/>
        <v>0</v>
      </c>
      <c r="AE84" s="5" t="str">
        <f t="shared" si="12"/>
        <v>2025-05</v>
      </c>
      <c r="AF84" s="44" t="str">
        <f t="shared" si="13"/>
        <v>Monitor</v>
      </c>
    </row>
    <row r="85" spans="1:32" ht="15">
      <c r="A85" s="5" t="s">
        <v>217</v>
      </c>
      <c r="B85" s="5" t="s">
        <v>65</v>
      </c>
      <c r="C85" s="5" t="s">
        <v>66</v>
      </c>
      <c r="D85" s="5" t="s">
        <v>67</v>
      </c>
      <c r="E85" s="5" t="s">
        <v>146</v>
      </c>
      <c r="F85" s="5" t="s">
        <v>147</v>
      </c>
      <c r="G85" s="5" t="s">
        <v>85</v>
      </c>
      <c r="H85" s="5" t="s">
        <v>78</v>
      </c>
      <c r="I85" s="5" t="s">
        <v>79</v>
      </c>
      <c r="J85" s="8">
        <v>45776.455723472223</v>
      </c>
      <c r="K85" s="8">
        <v>45781.455723472223</v>
      </c>
      <c r="L85" s="8">
        <v>45782.455723472223</v>
      </c>
      <c r="M85" s="8">
        <v>45801.455723472223</v>
      </c>
      <c r="N85" s="8">
        <v>45795.455723472223</v>
      </c>
      <c r="O85" s="11">
        <v>9132</v>
      </c>
      <c r="P85" s="11">
        <v>6366</v>
      </c>
      <c r="Q85" s="8">
        <v>45796.455723472223</v>
      </c>
      <c r="R85" s="8">
        <v>45862.455723472223</v>
      </c>
      <c r="S85" s="5">
        <v>60</v>
      </c>
      <c r="T85" s="5" t="s">
        <v>62</v>
      </c>
      <c r="U85" s="5" t="s">
        <v>63</v>
      </c>
      <c r="V85" s="11">
        <f t="shared" si="7"/>
        <v>2766</v>
      </c>
      <c r="W85" s="14">
        <f t="shared" si="8"/>
        <v>0.30289093298291719</v>
      </c>
      <c r="X85" s="17">
        <f>IF(N85="",'Project Guide'!$B$7-L85,N85-L85)</f>
        <v>13</v>
      </c>
      <c r="Y85" s="5" t="str">
        <f t="shared" si="9"/>
        <v>On Time</v>
      </c>
      <c r="Z85" s="17">
        <f>IF(N85="",MAX(0,'Project Guide'!$B$7-M85),MAX(0,N85-M85))</f>
        <v>0</v>
      </c>
      <c r="AA85" s="11">
        <f t="shared" si="10"/>
        <v>0</v>
      </c>
      <c r="AB85" s="17">
        <f>IF(Q85="","",IF(R85="",'Project Guide'!$B$7-Q85,R85-Q85))</f>
        <v>66</v>
      </c>
      <c r="AC85" s="5" t="str">
        <f>IF(Q85="","Not Invoiced",IF(R85&lt;&gt;"","Paid",IF('Project Guide'!$B$7&gt;Q85+S85,"Overdue","Open")))</f>
        <v>Paid</v>
      </c>
      <c r="AD85" s="11">
        <f t="shared" si="11"/>
        <v>0</v>
      </c>
      <c r="AE85" s="5" t="str">
        <f t="shared" si="12"/>
        <v>2025-05</v>
      </c>
      <c r="AF85" s="44" t="str">
        <f t="shared" si="13"/>
        <v>Monitor</v>
      </c>
    </row>
    <row r="86" spans="1:32" ht="15">
      <c r="A86" s="5" t="s">
        <v>218</v>
      </c>
      <c r="B86" s="5" t="s">
        <v>81</v>
      </c>
      <c r="C86" s="5" t="s">
        <v>82</v>
      </c>
      <c r="D86" s="5" t="s">
        <v>45</v>
      </c>
      <c r="E86" s="5" t="s">
        <v>68</v>
      </c>
      <c r="F86" s="5" t="s">
        <v>69</v>
      </c>
      <c r="G86" s="5" t="s">
        <v>70</v>
      </c>
      <c r="H86" s="5" t="s">
        <v>86</v>
      </c>
      <c r="I86" s="5" t="s">
        <v>87</v>
      </c>
      <c r="J86" s="8">
        <v>45779.848636342591</v>
      </c>
      <c r="K86" s="8">
        <v>45783.848636342591</v>
      </c>
      <c r="L86" s="8">
        <v>45784.848636342591</v>
      </c>
      <c r="M86" s="8">
        <v>45819.848636342591</v>
      </c>
      <c r="N86" s="8">
        <v>45817.848636342591</v>
      </c>
      <c r="O86" s="11">
        <v>28097</v>
      </c>
      <c r="P86" s="11">
        <v>20320</v>
      </c>
      <c r="Q86" s="8">
        <v>45817.848636342591</v>
      </c>
      <c r="R86" s="8">
        <v>45869.848636342591</v>
      </c>
      <c r="S86" s="5">
        <v>45</v>
      </c>
      <c r="T86" s="5" t="s">
        <v>62</v>
      </c>
      <c r="U86" s="5" t="s">
        <v>63</v>
      </c>
      <c r="V86" s="11">
        <f t="shared" si="7"/>
        <v>7777</v>
      </c>
      <c r="W86" s="14">
        <f t="shared" si="8"/>
        <v>0.27679111648930493</v>
      </c>
      <c r="X86" s="17">
        <f>IF(N86="",'Project Guide'!$B$7-L86,N86-L86)</f>
        <v>33</v>
      </c>
      <c r="Y86" s="5" t="str">
        <f t="shared" si="9"/>
        <v>On Time</v>
      </c>
      <c r="Z86" s="17">
        <f>IF(N86="",MAX(0,'Project Guide'!$B$7-M86),MAX(0,N86-M86))</f>
        <v>0</v>
      </c>
      <c r="AA86" s="11">
        <f t="shared" si="10"/>
        <v>0</v>
      </c>
      <c r="AB86" s="17">
        <f>IF(Q86="","",IF(R86="",'Project Guide'!$B$7-Q86,R86-Q86))</f>
        <v>52</v>
      </c>
      <c r="AC86" s="5" t="str">
        <f>IF(Q86="","Not Invoiced",IF(R86&lt;&gt;"","Paid",IF('Project Guide'!$B$7&gt;Q86+S86,"Overdue","Open")))</f>
        <v>Paid</v>
      </c>
      <c r="AD86" s="11">
        <f t="shared" si="11"/>
        <v>0</v>
      </c>
      <c r="AE86" s="5" t="str">
        <f t="shared" si="12"/>
        <v>2025-05</v>
      </c>
      <c r="AF86" s="44" t="str">
        <f t="shared" si="13"/>
        <v>Monitor</v>
      </c>
    </row>
    <row r="87" spans="1:32" ht="15">
      <c r="A87" s="5" t="s">
        <v>219</v>
      </c>
      <c r="B87" s="5" t="s">
        <v>138</v>
      </c>
      <c r="C87" s="5" t="s">
        <v>139</v>
      </c>
      <c r="D87" s="5" t="s">
        <v>98</v>
      </c>
      <c r="E87" s="5" t="s">
        <v>150</v>
      </c>
      <c r="F87" s="5" t="s">
        <v>151</v>
      </c>
      <c r="G87" s="5" t="s">
        <v>117</v>
      </c>
      <c r="H87" s="5" t="s">
        <v>60</v>
      </c>
      <c r="I87" s="5" t="s">
        <v>61</v>
      </c>
      <c r="J87" s="8">
        <v>45776.771409953704</v>
      </c>
      <c r="K87" s="8">
        <v>45783.771409953704</v>
      </c>
      <c r="L87" s="8">
        <v>45785.771409953704</v>
      </c>
      <c r="M87" s="8">
        <v>45870.771409953704</v>
      </c>
      <c r="N87" s="8">
        <v>45863.771409953704</v>
      </c>
      <c r="O87" s="11">
        <v>13230</v>
      </c>
      <c r="P87" s="11">
        <v>10188</v>
      </c>
      <c r="Q87" s="8">
        <v>45864.771409953704</v>
      </c>
      <c r="R87" s="8"/>
      <c r="S87" s="5">
        <v>30</v>
      </c>
      <c r="T87" s="5" t="s">
        <v>62</v>
      </c>
      <c r="U87" s="5" t="s">
        <v>63</v>
      </c>
      <c r="V87" s="11">
        <f t="shared" si="7"/>
        <v>3042</v>
      </c>
      <c r="W87" s="14">
        <f t="shared" si="8"/>
        <v>0.22993197278911565</v>
      </c>
      <c r="X87" s="17">
        <f>IF(N87="",'Project Guide'!$B$7-L87,N87-L87)</f>
        <v>78</v>
      </c>
      <c r="Y87" s="5" t="str">
        <f t="shared" si="9"/>
        <v>On Time</v>
      </c>
      <c r="Z87" s="17">
        <f>IF(N87="",MAX(0,'Project Guide'!$B$7-M87),MAX(0,N87-M87))</f>
        <v>0</v>
      </c>
      <c r="AA87" s="11">
        <f t="shared" si="10"/>
        <v>0</v>
      </c>
      <c r="AB87" s="17">
        <f>IF(Q87="","",IF(R87="",'Project Guide'!$B$7-Q87,R87-Q87))</f>
        <v>380.22859004629572</v>
      </c>
      <c r="AC87" s="5" t="str">
        <f>IF(Q87="","Not Invoiced",IF(R87&lt;&gt;"","Paid",IF('Project Guide'!$B$7&gt;Q87+S87,"Overdue","Open")))</f>
        <v>Overdue</v>
      </c>
      <c r="AD87" s="11">
        <f t="shared" si="11"/>
        <v>13230</v>
      </c>
      <c r="AE87" s="5" t="str">
        <f t="shared" si="12"/>
        <v>2025-05</v>
      </c>
      <c r="AF87" s="44" t="str">
        <f t="shared" si="13"/>
        <v>P1</v>
      </c>
    </row>
    <row r="88" spans="1:32" ht="15">
      <c r="A88" s="5" t="s">
        <v>220</v>
      </c>
      <c r="B88" s="5" t="s">
        <v>96</v>
      </c>
      <c r="C88" s="5" t="s">
        <v>97</v>
      </c>
      <c r="D88" s="5" t="s">
        <v>98</v>
      </c>
      <c r="E88" s="5" t="s">
        <v>146</v>
      </c>
      <c r="F88" s="5" t="s">
        <v>147</v>
      </c>
      <c r="G88" s="5" t="s">
        <v>85</v>
      </c>
      <c r="H88" s="5" t="s">
        <v>75</v>
      </c>
      <c r="I88" s="5" t="s">
        <v>76</v>
      </c>
      <c r="J88" s="8">
        <v>45767.519997916665</v>
      </c>
      <c r="K88" s="8">
        <v>45784.519997916665</v>
      </c>
      <c r="L88" s="8">
        <v>45787.519997916665</v>
      </c>
      <c r="M88" s="8">
        <v>45812.519997916665</v>
      </c>
      <c r="N88" s="8">
        <v>45804.519997916665</v>
      </c>
      <c r="O88" s="11">
        <v>5753</v>
      </c>
      <c r="P88" s="11">
        <v>4032</v>
      </c>
      <c r="Q88" s="8">
        <v>45808.519997916665</v>
      </c>
      <c r="R88" s="8">
        <v>45837.519997916665</v>
      </c>
      <c r="S88" s="5">
        <v>30</v>
      </c>
      <c r="T88" s="5" t="s">
        <v>130</v>
      </c>
      <c r="U88" s="5" t="s">
        <v>131</v>
      </c>
      <c r="V88" s="11">
        <f t="shared" si="7"/>
        <v>1721</v>
      </c>
      <c r="W88" s="14">
        <f t="shared" si="8"/>
        <v>0.29914827046758213</v>
      </c>
      <c r="X88" s="17">
        <f>IF(N88="",'Project Guide'!$B$7-L88,N88-L88)</f>
        <v>17</v>
      </c>
      <c r="Y88" s="5" t="str">
        <f t="shared" si="9"/>
        <v>On Time</v>
      </c>
      <c r="Z88" s="17">
        <f>IF(N88="",MAX(0,'Project Guide'!$B$7-M88),MAX(0,N88-M88))</f>
        <v>0</v>
      </c>
      <c r="AA88" s="11">
        <f t="shared" si="10"/>
        <v>0</v>
      </c>
      <c r="AB88" s="17">
        <f>IF(Q88="","",IF(R88="",'Project Guide'!$B$7-Q88,R88-Q88))</f>
        <v>29</v>
      </c>
      <c r="AC88" s="5" t="str">
        <f>IF(Q88="","Not Invoiced",IF(R88&lt;&gt;"","Paid",IF('Project Guide'!$B$7&gt;Q88+S88,"Overdue","Open")))</f>
        <v>Paid</v>
      </c>
      <c r="AD88" s="11">
        <f t="shared" si="11"/>
        <v>0</v>
      </c>
      <c r="AE88" s="5" t="str">
        <f t="shared" si="12"/>
        <v>2025-05</v>
      </c>
      <c r="AF88" s="44" t="str">
        <f t="shared" si="13"/>
        <v>Monitor</v>
      </c>
    </row>
    <row r="89" spans="1:32" ht="15">
      <c r="A89" s="5" t="s">
        <v>221</v>
      </c>
      <c r="B89" s="5" t="s">
        <v>96</v>
      </c>
      <c r="C89" s="5" t="s">
        <v>97</v>
      </c>
      <c r="D89" s="5" t="s">
        <v>98</v>
      </c>
      <c r="E89" s="5" t="s">
        <v>150</v>
      </c>
      <c r="F89" s="5" t="s">
        <v>151</v>
      </c>
      <c r="G89" s="5" t="s">
        <v>117</v>
      </c>
      <c r="H89" s="5" t="s">
        <v>86</v>
      </c>
      <c r="I89" s="5" t="s">
        <v>87</v>
      </c>
      <c r="J89" s="8">
        <v>45777.902936435188</v>
      </c>
      <c r="K89" s="8">
        <v>45783.902936435188</v>
      </c>
      <c r="L89" s="8">
        <v>45787.902936435188</v>
      </c>
      <c r="M89" s="8">
        <v>45867.902936435188</v>
      </c>
      <c r="N89" s="8">
        <v>45861.902936435188</v>
      </c>
      <c r="O89" s="11">
        <v>13093</v>
      </c>
      <c r="P89" s="11">
        <v>9828</v>
      </c>
      <c r="Q89" s="8">
        <v>45866.902936435188</v>
      </c>
      <c r="R89" s="8">
        <v>45920.902936435188</v>
      </c>
      <c r="S89" s="5">
        <v>45</v>
      </c>
      <c r="T89" s="5" t="s">
        <v>62</v>
      </c>
      <c r="U89" s="5" t="s">
        <v>63</v>
      </c>
      <c r="V89" s="11">
        <f t="shared" si="7"/>
        <v>3265</v>
      </c>
      <c r="W89" s="14">
        <f t="shared" si="8"/>
        <v>0.24936989230886733</v>
      </c>
      <c r="X89" s="17">
        <f>IF(N89="",'Project Guide'!$B$7-L89,N89-L89)</f>
        <v>74</v>
      </c>
      <c r="Y89" s="5" t="str">
        <f t="shared" si="9"/>
        <v>On Time</v>
      </c>
      <c r="Z89" s="17">
        <f>IF(N89="",MAX(0,'Project Guide'!$B$7-M89),MAX(0,N89-M89))</f>
        <v>0</v>
      </c>
      <c r="AA89" s="11">
        <f t="shared" si="10"/>
        <v>0</v>
      </c>
      <c r="AB89" s="17">
        <f>IF(Q89="","",IF(R89="",'Project Guide'!$B$7-Q89,R89-Q89))</f>
        <v>54</v>
      </c>
      <c r="AC89" s="5" t="str">
        <f>IF(Q89="","Not Invoiced",IF(R89&lt;&gt;"","Paid",IF('Project Guide'!$B$7&gt;Q89+S89,"Overdue","Open")))</f>
        <v>Paid</v>
      </c>
      <c r="AD89" s="11">
        <f t="shared" si="11"/>
        <v>0</v>
      </c>
      <c r="AE89" s="5" t="str">
        <f t="shared" si="12"/>
        <v>2025-05</v>
      </c>
      <c r="AF89" s="44" t="str">
        <f t="shared" si="13"/>
        <v>Monitor</v>
      </c>
    </row>
    <row r="90" spans="1:32" ht="15">
      <c r="A90" s="5" t="s">
        <v>222</v>
      </c>
      <c r="B90" s="5" t="s">
        <v>81</v>
      </c>
      <c r="C90" s="5" t="s">
        <v>82</v>
      </c>
      <c r="D90" s="5" t="s">
        <v>45</v>
      </c>
      <c r="E90" s="5" t="s">
        <v>150</v>
      </c>
      <c r="F90" s="5" t="s">
        <v>151</v>
      </c>
      <c r="G90" s="5" t="s">
        <v>117</v>
      </c>
      <c r="H90" s="5" t="s">
        <v>78</v>
      </c>
      <c r="I90" s="5" t="s">
        <v>79</v>
      </c>
      <c r="J90" s="8">
        <v>45784.319834907408</v>
      </c>
      <c r="K90" s="8">
        <v>45787.319834907408</v>
      </c>
      <c r="L90" s="8">
        <v>45788.319834907408</v>
      </c>
      <c r="M90" s="8">
        <v>45862.319834907408</v>
      </c>
      <c r="N90" s="8">
        <v>45856.319834907408</v>
      </c>
      <c r="O90" s="11">
        <v>13592</v>
      </c>
      <c r="P90" s="11">
        <v>10507</v>
      </c>
      <c r="Q90" s="8">
        <v>45857.319834907408</v>
      </c>
      <c r="R90" s="8">
        <v>45903.319834907408</v>
      </c>
      <c r="S90" s="5">
        <v>45</v>
      </c>
      <c r="T90" s="5" t="s">
        <v>62</v>
      </c>
      <c r="U90" s="5" t="s">
        <v>63</v>
      </c>
      <c r="V90" s="11">
        <f t="shared" si="7"/>
        <v>3085</v>
      </c>
      <c r="W90" s="14">
        <f t="shared" si="8"/>
        <v>0.22697174808711007</v>
      </c>
      <c r="X90" s="17">
        <f>IF(N90="",'Project Guide'!$B$7-L90,N90-L90)</f>
        <v>68</v>
      </c>
      <c r="Y90" s="5" t="str">
        <f t="shared" si="9"/>
        <v>On Time</v>
      </c>
      <c r="Z90" s="17">
        <f>IF(N90="",MAX(0,'Project Guide'!$B$7-M90),MAX(0,N90-M90))</f>
        <v>0</v>
      </c>
      <c r="AA90" s="11">
        <f t="shared" si="10"/>
        <v>0</v>
      </c>
      <c r="AB90" s="17">
        <f>IF(Q90="","",IF(R90="",'Project Guide'!$B$7-Q90,R90-Q90))</f>
        <v>46</v>
      </c>
      <c r="AC90" s="5" t="str">
        <f>IF(Q90="","Not Invoiced",IF(R90&lt;&gt;"","Paid",IF('Project Guide'!$B$7&gt;Q90+S90,"Overdue","Open")))</f>
        <v>Paid</v>
      </c>
      <c r="AD90" s="11">
        <f t="shared" si="11"/>
        <v>0</v>
      </c>
      <c r="AE90" s="5" t="str">
        <f t="shared" si="12"/>
        <v>2025-05</v>
      </c>
      <c r="AF90" s="44" t="str">
        <f t="shared" si="13"/>
        <v>Monitor</v>
      </c>
    </row>
    <row r="91" spans="1:32" ht="15">
      <c r="A91" s="5" t="s">
        <v>223</v>
      </c>
      <c r="B91" s="5" t="s">
        <v>142</v>
      </c>
      <c r="C91" s="5" t="s">
        <v>143</v>
      </c>
      <c r="D91" s="5" t="s">
        <v>56</v>
      </c>
      <c r="E91" s="5" t="s">
        <v>146</v>
      </c>
      <c r="F91" s="5" t="s">
        <v>147</v>
      </c>
      <c r="G91" s="5" t="s">
        <v>85</v>
      </c>
      <c r="H91" s="5" t="s">
        <v>75</v>
      </c>
      <c r="I91" s="5" t="s">
        <v>76</v>
      </c>
      <c r="J91" s="8">
        <v>45784.617391666667</v>
      </c>
      <c r="K91" s="8">
        <v>45786.617391666667</v>
      </c>
      <c r="L91" s="8">
        <v>45789.617391666667</v>
      </c>
      <c r="M91" s="8">
        <v>45812.617391666667</v>
      </c>
      <c r="N91" s="8">
        <v>45812.617391666667</v>
      </c>
      <c r="O91" s="11">
        <v>5671</v>
      </c>
      <c r="P91" s="11">
        <v>4524</v>
      </c>
      <c r="Q91" s="8">
        <v>45814.617391666667</v>
      </c>
      <c r="R91" s="8">
        <v>45870.617391666667</v>
      </c>
      <c r="S91" s="5">
        <v>45</v>
      </c>
      <c r="T91" s="5" t="s">
        <v>118</v>
      </c>
      <c r="U91" s="5" t="s">
        <v>119</v>
      </c>
      <c r="V91" s="11">
        <f t="shared" si="7"/>
        <v>1147</v>
      </c>
      <c r="W91" s="14">
        <f t="shared" si="8"/>
        <v>0.20225709751366602</v>
      </c>
      <c r="X91" s="17">
        <f>IF(N91="",'Project Guide'!$B$7-L91,N91-L91)</f>
        <v>23</v>
      </c>
      <c r="Y91" s="5" t="str">
        <f t="shared" si="9"/>
        <v>On Time</v>
      </c>
      <c r="Z91" s="17">
        <f>IF(N91="",MAX(0,'Project Guide'!$B$7-M91),MAX(0,N91-M91))</f>
        <v>0</v>
      </c>
      <c r="AA91" s="11">
        <f t="shared" si="10"/>
        <v>0</v>
      </c>
      <c r="AB91" s="17">
        <f>IF(Q91="","",IF(R91="",'Project Guide'!$B$7-Q91,R91-Q91))</f>
        <v>56</v>
      </c>
      <c r="AC91" s="5" t="str">
        <f>IF(Q91="","Not Invoiced",IF(R91&lt;&gt;"","Paid",IF('Project Guide'!$B$7&gt;Q91+S91,"Overdue","Open")))</f>
        <v>Paid</v>
      </c>
      <c r="AD91" s="11">
        <f t="shared" si="11"/>
        <v>0</v>
      </c>
      <c r="AE91" s="5" t="str">
        <f t="shared" si="12"/>
        <v>2025-05</v>
      </c>
      <c r="AF91" s="44" t="str">
        <f t="shared" si="13"/>
        <v>Monitor</v>
      </c>
    </row>
    <row r="92" spans="1:32" ht="15">
      <c r="A92" s="5" t="s">
        <v>224</v>
      </c>
      <c r="B92" s="5" t="s">
        <v>138</v>
      </c>
      <c r="C92" s="5" t="s">
        <v>139</v>
      </c>
      <c r="D92" s="5" t="s">
        <v>98</v>
      </c>
      <c r="E92" s="5" t="s">
        <v>99</v>
      </c>
      <c r="F92" s="5" t="s">
        <v>100</v>
      </c>
      <c r="G92" s="5" t="s">
        <v>101</v>
      </c>
      <c r="H92" s="5" t="s">
        <v>49</v>
      </c>
      <c r="I92" s="5" t="s">
        <v>50</v>
      </c>
      <c r="J92" s="8">
        <v>45787.792319525463</v>
      </c>
      <c r="K92" s="8">
        <v>45788.792319525463</v>
      </c>
      <c r="L92" s="8">
        <v>45790.792319525463</v>
      </c>
      <c r="M92" s="8">
        <v>45829.792319525463</v>
      </c>
      <c r="N92" s="8">
        <v>45828.792319525463</v>
      </c>
      <c r="O92" s="11">
        <v>57680</v>
      </c>
      <c r="P92" s="11">
        <v>44112</v>
      </c>
      <c r="Q92" s="8">
        <v>45829.792319525463</v>
      </c>
      <c r="R92" s="8">
        <v>45862.792319525463</v>
      </c>
      <c r="S92" s="5">
        <v>30</v>
      </c>
      <c r="T92" s="5" t="s">
        <v>62</v>
      </c>
      <c r="U92" s="5" t="s">
        <v>63</v>
      </c>
      <c r="V92" s="11">
        <f t="shared" si="7"/>
        <v>13568</v>
      </c>
      <c r="W92" s="14">
        <f t="shared" si="8"/>
        <v>0.23522884882108183</v>
      </c>
      <c r="X92" s="17">
        <f>IF(N92="",'Project Guide'!$B$7-L92,N92-L92)</f>
        <v>38</v>
      </c>
      <c r="Y92" s="5" t="str">
        <f t="shared" si="9"/>
        <v>On Time</v>
      </c>
      <c r="Z92" s="17">
        <f>IF(N92="",MAX(0,'Project Guide'!$B$7-M92),MAX(0,N92-M92))</f>
        <v>0</v>
      </c>
      <c r="AA92" s="11">
        <f t="shared" si="10"/>
        <v>0</v>
      </c>
      <c r="AB92" s="17">
        <f>IF(Q92="","",IF(R92="",'Project Guide'!$B$7-Q92,R92-Q92))</f>
        <v>33</v>
      </c>
      <c r="AC92" s="5" t="str">
        <f>IF(Q92="","Not Invoiced",IF(R92&lt;&gt;"","Paid",IF('Project Guide'!$B$7&gt;Q92+S92,"Overdue","Open")))</f>
        <v>Paid</v>
      </c>
      <c r="AD92" s="11">
        <f t="shared" si="11"/>
        <v>0</v>
      </c>
      <c r="AE92" s="5" t="str">
        <f t="shared" si="12"/>
        <v>2025-05</v>
      </c>
      <c r="AF92" s="44" t="str">
        <f t="shared" si="13"/>
        <v>Monitor</v>
      </c>
    </row>
    <row r="93" spans="1:32" ht="15">
      <c r="A93" s="5" t="s">
        <v>225</v>
      </c>
      <c r="B93" s="5" t="s">
        <v>161</v>
      </c>
      <c r="C93" s="5" t="s">
        <v>162</v>
      </c>
      <c r="D93" s="5" t="s">
        <v>67</v>
      </c>
      <c r="E93" s="5" t="s">
        <v>128</v>
      </c>
      <c r="F93" s="5" t="s">
        <v>129</v>
      </c>
      <c r="G93" s="5" t="s">
        <v>85</v>
      </c>
      <c r="H93" s="5" t="s">
        <v>60</v>
      </c>
      <c r="I93" s="5" t="s">
        <v>61</v>
      </c>
      <c r="J93" s="8">
        <v>45792.284659814817</v>
      </c>
      <c r="K93" s="8">
        <v>45793.284659814817</v>
      </c>
      <c r="L93" s="8">
        <v>45794.284659814817</v>
      </c>
      <c r="M93" s="8">
        <v>45814.284659814817</v>
      </c>
      <c r="N93" s="8">
        <v>45812.284659814817</v>
      </c>
      <c r="O93" s="11">
        <v>22462</v>
      </c>
      <c r="P93" s="11">
        <v>16762</v>
      </c>
      <c r="Q93" s="8">
        <v>45814.284659814817</v>
      </c>
      <c r="R93" s="8">
        <v>45843.284659814817</v>
      </c>
      <c r="S93" s="5">
        <v>30</v>
      </c>
      <c r="T93" s="5" t="s">
        <v>62</v>
      </c>
      <c r="U93" s="5" t="s">
        <v>63</v>
      </c>
      <c r="V93" s="11">
        <f t="shared" si="7"/>
        <v>5700</v>
      </c>
      <c r="W93" s="14">
        <f t="shared" si="8"/>
        <v>0.25376190900186985</v>
      </c>
      <c r="X93" s="17">
        <f>IF(N93="",'Project Guide'!$B$7-L93,N93-L93)</f>
        <v>18</v>
      </c>
      <c r="Y93" s="5" t="str">
        <f t="shared" si="9"/>
        <v>On Time</v>
      </c>
      <c r="Z93" s="17">
        <f>IF(N93="",MAX(0,'Project Guide'!$B$7-M93),MAX(0,N93-M93))</f>
        <v>0</v>
      </c>
      <c r="AA93" s="11">
        <f t="shared" si="10"/>
        <v>0</v>
      </c>
      <c r="AB93" s="17">
        <f>IF(Q93="","",IF(R93="",'Project Guide'!$B$7-Q93,R93-Q93))</f>
        <v>29</v>
      </c>
      <c r="AC93" s="5" t="str">
        <f>IF(Q93="","Not Invoiced",IF(R93&lt;&gt;"","Paid",IF('Project Guide'!$B$7&gt;Q93+S93,"Overdue","Open")))</f>
        <v>Paid</v>
      </c>
      <c r="AD93" s="11">
        <f t="shared" si="11"/>
        <v>0</v>
      </c>
      <c r="AE93" s="5" t="str">
        <f t="shared" si="12"/>
        <v>2025-05</v>
      </c>
      <c r="AF93" s="44" t="str">
        <f t="shared" si="13"/>
        <v>Monitor</v>
      </c>
    </row>
    <row r="94" spans="1:32" ht="15">
      <c r="A94" s="5" t="s">
        <v>226</v>
      </c>
      <c r="B94" s="5" t="s">
        <v>43</v>
      </c>
      <c r="C94" s="5" t="s">
        <v>44</v>
      </c>
      <c r="D94" s="5" t="s">
        <v>45</v>
      </c>
      <c r="E94" s="5" t="s">
        <v>128</v>
      </c>
      <c r="F94" s="5" t="s">
        <v>129</v>
      </c>
      <c r="G94" s="5" t="s">
        <v>85</v>
      </c>
      <c r="H94" s="5" t="s">
        <v>60</v>
      </c>
      <c r="I94" s="5" t="s">
        <v>61</v>
      </c>
      <c r="J94" s="8">
        <v>45789.602112037035</v>
      </c>
      <c r="K94" s="8">
        <v>45790.602112037035</v>
      </c>
      <c r="L94" s="8">
        <v>45794.602112037035</v>
      </c>
      <c r="M94" s="8">
        <v>45813.602112037035</v>
      </c>
      <c r="N94" s="8">
        <v>45813.602112037035</v>
      </c>
      <c r="O94" s="11">
        <v>21090</v>
      </c>
      <c r="P94" s="11">
        <v>13749</v>
      </c>
      <c r="Q94" s="8">
        <v>45819.602112037035</v>
      </c>
      <c r="R94" s="8">
        <v>45862.602112037035</v>
      </c>
      <c r="S94" s="5">
        <v>45</v>
      </c>
      <c r="T94" s="5" t="s">
        <v>62</v>
      </c>
      <c r="U94" s="5" t="s">
        <v>63</v>
      </c>
      <c r="V94" s="11">
        <f t="shared" si="7"/>
        <v>7341</v>
      </c>
      <c r="W94" s="14">
        <f t="shared" si="8"/>
        <v>0.3480796586059744</v>
      </c>
      <c r="X94" s="17">
        <f>IF(N94="",'Project Guide'!$B$7-L94,N94-L94)</f>
        <v>19</v>
      </c>
      <c r="Y94" s="5" t="str">
        <f t="shared" si="9"/>
        <v>On Time</v>
      </c>
      <c r="Z94" s="17">
        <f>IF(N94="",MAX(0,'Project Guide'!$B$7-M94),MAX(0,N94-M94))</f>
        <v>0</v>
      </c>
      <c r="AA94" s="11">
        <f t="shared" si="10"/>
        <v>0</v>
      </c>
      <c r="AB94" s="17">
        <f>IF(Q94="","",IF(R94="",'Project Guide'!$B$7-Q94,R94-Q94))</f>
        <v>43</v>
      </c>
      <c r="AC94" s="5" t="str">
        <f>IF(Q94="","Not Invoiced",IF(R94&lt;&gt;"","Paid",IF('Project Guide'!$B$7&gt;Q94+S94,"Overdue","Open")))</f>
        <v>Paid</v>
      </c>
      <c r="AD94" s="11">
        <f t="shared" si="11"/>
        <v>0</v>
      </c>
      <c r="AE94" s="5" t="str">
        <f t="shared" si="12"/>
        <v>2025-05</v>
      </c>
      <c r="AF94" s="44" t="str">
        <f t="shared" si="13"/>
        <v>Monitor</v>
      </c>
    </row>
    <row r="95" spans="1:32" ht="15">
      <c r="A95" s="5" t="s">
        <v>227</v>
      </c>
      <c r="B95" s="5" t="s">
        <v>81</v>
      </c>
      <c r="C95" s="5" t="s">
        <v>82</v>
      </c>
      <c r="D95" s="5" t="s">
        <v>45</v>
      </c>
      <c r="E95" s="5" t="s">
        <v>57</v>
      </c>
      <c r="F95" s="5" t="s">
        <v>58</v>
      </c>
      <c r="G95" s="5" t="s">
        <v>59</v>
      </c>
      <c r="H95" s="5" t="s">
        <v>75</v>
      </c>
      <c r="I95" s="5" t="s">
        <v>76</v>
      </c>
      <c r="J95" s="8">
        <v>45785.753011342589</v>
      </c>
      <c r="K95" s="8">
        <v>45792.753011342589</v>
      </c>
      <c r="L95" s="8">
        <v>45794.753011342589</v>
      </c>
      <c r="M95" s="8">
        <v>45856.753011342589</v>
      </c>
      <c r="N95" s="8">
        <v>45870.753011342589</v>
      </c>
      <c r="O95" s="11">
        <v>28648</v>
      </c>
      <c r="P95" s="11">
        <v>20163</v>
      </c>
      <c r="Q95" s="8">
        <v>45872.753011342589</v>
      </c>
      <c r="R95" s="8">
        <v>45913.753011342589</v>
      </c>
      <c r="S95" s="5">
        <v>45</v>
      </c>
      <c r="T95" s="5" t="s">
        <v>121</v>
      </c>
      <c r="U95" s="5" t="s">
        <v>122</v>
      </c>
      <c r="V95" s="11">
        <f t="shared" si="7"/>
        <v>8485</v>
      </c>
      <c r="W95" s="14">
        <f t="shared" si="8"/>
        <v>0.2961812342920972</v>
      </c>
      <c r="X95" s="17">
        <f>IF(N95="",'Project Guide'!$B$7-L95,N95-L95)</f>
        <v>76</v>
      </c>
      <c r="Y95" s="5" t="str">
        <f t="shared" si="9"/>
        <v>Late</v>
      </c>
      <c r="Z95" s="17">
        <f>IF(N95="",MAX(0,'Project Guide'!$B$7-M95),MAX(0,N95-M95))</f>
        <v>14</v>
      </c>
      <c r="AA95" s="11">
        <f t="shared" si="10"/>
        <v>28648</v>
      </c>
      <c r="AB95" s="17">
        <f>IF(Q95="","",IF(R95="",'Project Guide'!$B$7-Q95,R95-Q95))</f>
        <v>41</v>
      </c>
      <c r="AC95" s="5" t="str">
        <f>IF(Q95="","Not Invoiced",IF(R95&lt;&gt;"","Paid",IF('Project Guide'!$B$7&gt;Q95+S95,"Overdue","Open")))</f>
        <v>Paid</v>
      </c>
      <c r="AD95" s="11">
        <f t="shared" si="11"/>
        <v>0</v>
      </c>
      <c r="AE95" s="5" t="str">
        <f t="shared" si="12"/>
        <v>2025-05</v>
      </c>
      <c r="AF95" s="44" t="str">
        <f t="shared" si="13"/>
        <v>P2</v>
      </c>
    </row>
    <row r="96" spans="1:32" ht="15">
      <c r="A96" s="5" t="s">
        <v>228</v>
      </c>
      <c r="B96" s="5" t="s">
        <v>110</v>
      </c>
      <c r="C96" s="5" t="s">
        <v>111</v>
      </c>
      <c r="D96" s="5" t="s">
        <v>91</v>
      </c>
      <c r="E96" s="5" t="s">
        <v>105</v>
      </c>
      <c r="F96" s="5" t="s">
        <v>106</v>
      </c>
      <c r="G96" s="5" t="s">
        <v>107</v>
      </c>
      <c r="H96" s="5" t="s">
        <v>78</v>
      </c>
      <c r="I96" s="5" t="s">
        <v>79</v>
      </c>
      <c r="J96" s="8">
        <v>45787.763804699076</v>
      </c>
      <c r="K96" s="8">
        <v>45793.763804699076</v>
      </c>
      <c r="L96" s="8">
        <v>45797.763804699076</v>
      </c>
      <c r="M96" s="8">
        <v>45841.763804699076</v>
      </c>
      <c r="N96" s="8">
        <v>45835.763804699076</v>
      </c>
      <c r="O96" s="11">
        <v>8287</v>
      </c>
      <c r="P96" s="11">
        <v>6276</v>
      </c>
      <c r="Q96" s="8">
        <v>45841.763804699076</v>
      </c>
      <c r="R96" s="8">
        <v>45872.763804699076</v>
      </c>
      <c r="S96" s="5">
        <v>30</v>
      </c>
      <c r="T96" s="5" t="s">
        <v>62</v>
      </c>
      <c r="U96" s="5" t="s">
        <v>63</v>
      </c>
      <c r="V96" s="11">
        <f t="shared" si="7"/>
        <v>2011</v>
      </c>
      <c r="W96" s="14">
        <f t="shared" si="8"/>
        <v>0.24266924097984796</v>
      </c>
      <c r="X96" s="17">
        <f>IF(N96="",'Project Guide'!$B$7-L96,N96-L96)</f>
        <v>38</v>
      </c>
      <c r="Y96" s="5" t="str">
        <f t="shared" si="9"/>
        <v>On Time</v>
      </c>
      <c r="Z96" s="17">
        <f>IF(N96="",MAX(0,'Project Guide'!$B$7-M96),MAX(0,N96-M96))</f>
        <v>0</v>
      </c>
      <c r="AA96" s="11">
        <f t="shared" si="10"/>
        <v>0</v>
      </c>
      <c r="AB96" s="17">
        <f>IF(Q96="","",IF(R96="",'Project Guide'!$B$7-Q96,R96-Q96))</f>
        <v>31</v>
      </c>
      <c r="AC96" s="5" t="str">
        <f>IF(Q96="","Not Invoiced",IF(R96&lt;&gt;"","Paid",IF('Project Guide'!$B$7&gt;Q96+S96,"Overdue","Open")))</f>
        <v>Paid</v>
      </c>
      <c r="AD96" s="11">
        <f t="shared" si="11"/>
        <v>0</v>
      </c>
      <c r="AE96" s="5" t="str">
        <f t="shared" si="12"/>
        <v>2025-05</v>
      </c>
      <c r="AF96" s="44" t="str">
        <f t="shared" si="13"/>
        <v>Monitor</v>
      </c>
    </row>
    <row r="97" spans="1:32" ht="15">
      <c r="A97" s="5" t="s">
        <v>229</v>
      </c>
      <c r="B97" s="5" t="s">
        <v>43</v>
      </c>
      <c r="C97" s="5" t="s">
        <v>44</v>
      </c>
      <c r="D97" s="5" t="s">
        <v>45</v>
      </c>
      <c r="E97" s="5" t="s">
        <v>99</v>
      </c>
      <c r="F97" s="5" t="s">
        <v>100</v>
      </c>
      <c r="G97" s="5" t="s">
        <v>101</v>
      </c>
      <c r="H97" s="5" t="s">
        <v>86</v>
      </c>
      <c r="I97" s="5" t="s">
        <v>87</v>
      </c>
      <c r="J97" s="8">
        <v>45793.137825439815</v>
      </c>
      <c r="K97" s="8">
        <v>45797.137825439815</v>
      </c>
      <c r="L97" s="8">
        <v>45798.137825439815</v>
      </c>
      <c r="M97" s="8">
        <v>45837.137825439815</v>
      </c>
      <c r="N97" s="8">
        <v>45832.137825439815</v>
      </c>
      <c r="O97" s="11">
        <v>12839</v>
      </c>
      <c r="P97" s="11">
        <v>10081</v>
      </c>
      <c r="Q97" s="8">
        <v>45836.137825439815</v>
      </c>
      <c r="R97" s="8">
        <v>45869.137825439815</v>
      </c>
      <c r="S97" s="5">
        <v>30</v>
      </c>
      <c r="T97" s="5" t="s">
        <v>62</v>
      </c>
      <c r="U97" s="5" t="s">
        <v>63</v>
      </c>
      <c r="V97" s="11">
        <f t="shared" si="7"/>
        <v>2758</v>
      </c>
      <c r="W97" s="14">
        <f t="shared" si="8"/>
        <v>0.21481423786899292</v>
      </c>
      <c r="X97" s="17">
        <f>IF(N97="",'Project Guide'!$B$7-L97,N97-L97)</f>
        <v>34</v>
      </c>
      <c r="Y97" s="5" t="str">
        <f t="shared" si="9"/>
        <v>On Time</v>
      </c>
      <c r="Z97" s="17">
        <f>IF(N97="",MAX(0,'Project Guide'!$B$7-M97),MAX(0,N97-M97))</f>
        <v>0</v>
      </c>
      <c r="AA97" s="11">
        <f t="shared" si="10"/>
        <v>0</v>
      </c>
      <c r="AB97" s="17">
        <f>IF(Q97="","",IF(R97="",'Project Guide'!$B$7-Q97,R97-Q97))</f>
        <v>33</v>
      </c>
      <c r="AC97" s="5" t="str">
        <f>IF(Q97="","Not Invoiced",IF(R97&lt;&gt;"","Paid",IF('Project Guide'!$B$7&gt;Q97+S97,"Overdue","Open")))</f>
        <v>Paid</v>
      </c>
      <c r="AD97" s="11">
        <f t="shared" si="11"/>
        <v>0</v>
      </c>
      <c r="AE97" s="5" t="str">
        <f t="shared" si="12"/>
        <v>2025-05</v>
      </c>
      <c r="AF97" s="44" t="str">
        <f t="shared" si="13"/>
        <v>Monitor</v>
      </c>
    </row>
    <row r="98" spans="1:32" ht="15">
      <c r="A98" s="5" t="s">
        <v>230</v>
      </c>
      <c r="B98" s="5" t="s">
        <v>133</v>
      </c>
      <c r="C98" s="5" t="s">
        <v>134</v>
      </c>
      <c r="D98" s="5" t="s">
        <v>45</v>
      </c>
      <c r="E98" s="5" t="s">
        <v>115</v>
      </c>
      <c r="F98" s="5" t="s">
        <v>116</v>
      </c>
      <c r="G98" s="5" t="s">
        <v>117</v>
      </c>
      <c r="H98" s="5" t="s">
        <v>60</v>
      </c>
      <c r="I98" s="5" t="s">
        <v>61</v>
      </c>
      <c r="J98" s="8">
        <v>45788.376998182874</v>
      </c>
      <c r="K98" s="8">
        <v>45794.376998182874</v>
      </c>
      <c r="L98" s="8">
        <v>45798.376998182874</v>
      </c>
      <c r="M98" s="8">
        <v>45864.376998182874</v>
      </c>
      <c r="N98" s="8">
        <v>45858.376998182874</v>
      </c>
      <c r="O98" s="11">
        <v>3378</v>
      </c>
      <c r="P98" s="11">
        <v>2280</v>
      </c>
      <c r="Q98" s="8">
        <v>45864.376998182874</v>
      </c>
      <c r="R98" s="8">
        <v>45902.376998182874</v>
      </c>
      <c r="S98" s="5">
        <v>45</v>
      </c>
      <c r="T98" s="5" t="s">
        <v>62</v>
      </c>
      <c r="U98" s="5" t="s">
        <v>63</v>
      </c>
      <c r="V98" s="11">
        <f t="shared" si="7"/>
        <v>1098</v>
      </c>
      <c r="W98" s="14">
        <f t="shared" si="8"/>
        <v>0.32504440497335702</v>
      </c>
      <c r="X98" s="17">
        <f>IF(N98="",'Project Guide'!$B$7-L98,N98-L98)</f>
        <v>60</v>
      </c>
      <c r="Y98" s="5" t="str">
        <f t="shared" si="9"/>
        <v>On Time</v>
      </c>
      <c r="Z98" s="17">
        <f>IF(N98="",MAX(0,'Project Guide'!$B$7-M98),MAX(0,N98-M98))</f>
        <v>0</v>
      </c>
      <c r="AA98" s="11">
        <f t="shared" si="10"/>
        <v>0</v>
      </c>
      <c r="AB98" s="17">
        <f>IF(Q98="","",IF(R98="",'Project Guide'!$B$7-Q98,R98-Q98))</f>
        <v>38</v>
      </c>
      <c r="AC98" s="5" t="str">
        <f>IF(Q98="","Not Invoiced",IF(R98&lt;&gt;"","Paid",IF('Project Guide'!$B$7&gt;Q98+S98,"Overdue","Open")))</f>
        <v>Paid</v>
      </c>
      <c r="AD98" s="11">
        <f t="shared" si="11"/>
        <v>0</v>
      </c>
      <c r="AE98" s="5" t="str">
        <f t="shared" si="12"/>
        <v>2025-05</v>
      </c>
      <c r="AF98" s="44" t="str">
        <f t="shared" si="13"/>
        <v>Monitor</v>
      </c>
    </row>
    <row r="99" spans="1:32" ht="15">
      <c r="A99" s="5" t="s">
        <v>231</v>
      </c>
      <c r="B99" s="5" t="s">
        <v>113</v>
      </c>
      <c r="C99" s="5" t="s">
        <v>114</v>
      </c>
      <c r="D99" s="5" t="s">
        <v>91</v>
      </c>
      <c r="E99" s="5" t="s">
        <v>83</v>
      </c>
      <c r="F99" s="5" t="s">
        <v>84</v>
      </c>
      <c r="G99" s="5" t="s">
        <v>85</v>
      </c>
      <c r="H99" s="5" t="s">
        <v>60</v>
      </c>
      <c r="I99" s="5" t="s">
        <v>61</v>
      </c>
      <c r="J99" s="8">
        <v>45792.562707789351</v>
      </c>
      <c r="K99" s="8">
        <v>45797.562707789351</v>
      </c>
      <c r="L99" s="8">
        <v>45798.562707789351</v>
      </c>
      <c r="M99" s="8">
        <v>45816.562707789351</v>
      </c>
      <c r="N99" s="8">
        <v>45815.562707789351</v>
      </c>
      <c r="O99" s="11">
        <v>22361</v>
      </c>
      <c r="P99" s="11">
        <v>17698</v>
      </c>
      <c r="Q99" s="8">
        <v>45817.562707789351</v>
      </c>
      <c r="R99" s="8">
        <v>45859.562707789351</v>
      </c>
      <c r="S99" s="5">
        <v>30</v>
      </c>
      <c r="T99" s="5" t="s">
        <v>62</v>
      </c>
      <c r="U99" s="5" t="s">
        <v>63</v>
      </c>
      <c r="V99" s="11">
        <f t="shared" si="7"/>
        <v>4663</v>
      </c>
      <c r="W99" s="14">
        <f t="shared" si="8"/>
        <v>0.20853271320602834</v>
      </c>
      <c r="X99" s="17">
        <f>IF(N99="",'Project Guide'!$B$7-L99,N99-L99)</f>
        <v>17</v>
      </c>
      <c r="Y99" s="5" t="str">
        <f t="shared" si="9"/>
        <v>On Time</v>
      </c>
      <c r="Z99" s="17">
        <f>IF(N99="",MAX(0,'Project Guide'!$B$7-M99),MAX(0,N99-M99))</f>
        <v>0</v>
      </c>
      <c r="AA99" s="11">
        <f t="shared" si="10"/>
        <v>0</v>
      </c>
      <c r="AB99" s="17">
        <f>IF(Q99="","",IF(R99="",'Project Guide'!$B$7-Q99,R99-Q99))</f>
        <v>42</v>
      </c>
      <c r="AC99" s="5" t="str">
        <f>IF(Q99="","Not Invoiced",IF(R99&lt;&gt;"","Paid",IF('Project Guide'!$B$7&gt;Q99+S99,"Overdue","Open")))</f>
        <v>Paid</v>
      </c>
      <c r="AD99" s="11">
        <f t="shared" si="11"/>
        <v>0</v>
      </c>
      <c r="AE99" s="5" t="str">
        <f t="shared" si="12"/>
        <v>2025-05</v>
      </c>
      <c r="AF99" s="44" t="str">
        <f t="shared" si="13"/>
        <v>Monitor</v>
      </c>
    </row>
    <row r="100" spans="1:32" ht="15">
      <c r="A100" s="5" t="s">
        <v>232</v>
      </c>
      <c r="B100" s="5" t="s">
        <v>65</v>
      </c>
      <c r="C100" s="5" t="s">
        <v>66</v>
      </c>
      <c r="D100" s="5" t="s">
        <v>67</v>
      </c>
      <c r="E100" s="5" t="s">
        <v>99</v>
      </c>
      <c r="F100" s="5" t="s">
        <v>100</v>
      </c>
      <c r="G100" s="5" t="s">
        <v>101</v>
      </c>
      <c r="H100" s="5" t="s">
        <v>49</v>
      </c>
      <c r="I100" s="5" t="s">
        <v>50</v>
      </c>
      <c r="J100" s="8">
        <v>45796.647609120373</v>
      </c>
      <c r="K100" s="8">
        <v>45798.647609120373</v>
      </c>
      <c r="L100" s="8">
        <v>45799.647609120373</v>
      </c>
      <c r="M100" s="8">
        <v>45844.647609120373</v>
      </c>
      <c r="N100" s="8">
        <v>45844.647609120373</v>
      </c>
      <c r="O100" s="11">
        <v>41173</v>
      </c>
      <c r="P100" s="11">
        <v>32819</v>
      </c>
      <c r="Q100" s="8">
        <v>45850.647609120373</v>
      </c>
      <c r="R100" s="8">
        <v>45902.647609120373</v>
      </c>
      <c r="S100" s="5">
        <v>45</v>
      </c>
      <c r="T100" s="5" t="s">
        <v>62</v>
      </c>
      <c r="U100" s="5" t="s">
        <v>63</v>
      </c>
      <c r="V100" s="11">
        <f t="shared" si="7"/>
        <v>8354</v>
      </c>
      <c r="W100" s="14">
        <f t="shared" si="8"/>
        <v>0.20289995871080563</v>
      </c>
      <c r="X100" s="17">
        <f>IF(N100="",'Project Guide'!$B$7-L100,N100-L100)</f>
        <v>45</v>
      </c>
      <c r="Y100" s="5" t="str">
        <f t="shared" si="9"/>
        <v>On Time</v>
      </c>
      <c r="Z100" s="17">
        <f>IF(N100="",MAX(0,'Project Guide'!$B$7-M100),MAX(0,N100-M100))</f>
        <v>0</v>
      </c>
      <c r="AA100" s="11">
        <f t="shared" si="10"/>
        <v>0</v>
      </c>
      <c r="AB100" s="17">
        <f>IF(Q100="","",IF(R100="",'Project Guide'!$B$7-Q100,R100-Q100))</f>
        <v>52</v>
      </c>
      <c r="AC100" s="5" t="str">
        <f>IF(Q100="","Not Invoiced",IF(R100&lt;&gt;"","Paid",IF('Project Guide'!$B$7&gt;Q100+S100,"Overdue","Open")))</f>
        <v>Paid</v>
      </c>
      <c r="AD100" s="11">
        <f t="shared" si="11"/>
        <v>0</v>
      </c>
      <c r="AE100" s="5" t="str">
        <f t="shared" si="12"/>
        <v>2025-05</v>
      </c>
      <c r="AF100" s="44" t="str">
        <f t="shared" si="13"/>
        <v>Monitor</v>
      </c>
    </row>
    <row r="101" spans="1:32" ht="15">
      <c r="A101" s="5" t="s">
        <v>233</v>
      </c>
      <c r="B101" s="5" t="s">
        <v>65</v>
      </c>
      <c r="C101" s="5" t="s">
        <v>66</v>
      </c>
      <c r="D101" s="5" t="s">
        <v>67</v>
      </c>
      <c r="E101" s="5" t="s">
        <v>99</v>
      </c>
      <c r="F101" s="5" t="s">
        <v>100</v>
      </c>
      <c r="G101" s="5" t="s">
        <v>101</v>
      </c>
      <c r="H101" s="5" t="s">
        <v>49</v>
      </c>
      <c r="I101" s="5" t="s">
        <v>50</v>
      </c>
      <c r="J101" s="8">
        <v>45793.22063207176</v>
      </c>
      <c r="K101" s="8">
        <v>45800.22063207176</v>
      </c>
      <c r="L101" s="8">
        <v>45801.22063207176</v>
      </c>
      <c r="M101" s="8">
        <v>45852.22063207176</v>
      </c>
      <c r="N101" s="8">
        <v>45845.22063207176</v>
      </c>
      <c r="O101" s="11">
        <v>5610</v>
      </c>
      <c r="P101" s="11">
        <v>4170</v>
      </c>
      <c r="Q101" s="8">
        <v>45846.22063207176</v>
      </c>
      <c r="R101" s="8">
        <v>45902.22063207176</v>
      </c>
      <c r="S101" s="5">
        <v>45</v>
      </c>
      <c r="T101" s="5" t="s">
        <v>62</v>
      </c>
      <c r="U101" s="5" t="s">
        <v>63</v>
      </c>
      <c r="V101" s="11">
        <f t="shared" si="7"/>
        <v>1440</v>
      </c>
      <c r="W101" s="14">
        <f t="shared" si="8"/>
        <v>0.25668449197860965</v>
      </c>
      <c r="X101" s="17">
        <f>IF(N101="",'Project Guide'!$B$7-L101,N101-L101)</f>
        <v>44</v>
      </c>
      <c r="Y101" s="5" t="str">
        <f t="shared" si="9"/>
        <v>On Time</v>
      </c>
      <c r="Z101" s="17">
        <f>IF(N101="",MAX(0,'Project Guide'!$B$7-M101),MAX(0,N101-M101))</f>
        <v>0</v>
      </c>
      <c r="AA101" s="11">
        <f t="shared" si="10"/>
        <v>0</v>
      </c>
      <c r="AB101" s="17">
        <f>IF(Q101="","",IF(R101="",'Project Guide'!$B$7-Q101,R101-Q101))</f>
        <v>56</v>
      </c>
      <c r="AC101" s="5" t="str">
        <f>IF(Q101="","Not Invoiced",IF(R101&lt;&gt;"","Paid",IF('Project Guide'!$B$7&gt;Q101+S101,"Overdue","Open")))</f>
        <v>Paid</v>
      </c>
      <c r="AD101" s="11">
        <f t="shared" si="11"/>
        <v>0</v>
      </c>
      <c r="AE101" s="5" t="str">
        <f t="shared" si="12"/>
        <v>2025-05</v>
      </c>
      <c r="AF101" s="44" t="str">
        <f t="shared" si="13"/>
        <v>Monitor</v>
      </c>
    </row>
    <row r="102" spans="1:32" ht="15">
      <c r="A102" s="5" t="s">
        <v>234</v>
      </c>
      <c r="B102" s="5" t="s">
        <v>54</v>
      </c>
      <c r="C102" s="5" t="s">
        <v>55</v>
      </c>
      <c r="D102" s="5" t="s">
        <v>56</v>
      </c>
      <c r="E102" s="5" t="s">
        <v>99</v>
      </c>
      <c r="F102" s="5" t="s">
        <v>100</v>
      </c>
      <c r="G102" s="5" t="s">
        <v>101</v>
      </c>
      <c r="H102" s="5" t="s">
        <v>49</v>
      </c>
      <c r="I102" s="5" t="s">
        <v>50</v>
      </c>
      <c r="J102" s="8">
        <v>45793.358369803238</v>
      </c>
      <c r="K102" s="8">
        <v>45800.358369803238</v>
      </c>
      <c r="L102" s="8">
        <v>45801.358369803238</v>
      </c>
      <c r="M102" s="8">
        <v>45846.358369803238</v>
      </c>
      <c r="N102" s="8">
        <v>45844.358369803238</v>
      </c>
      <c r="O102" s="11">
        <v>16937</v>
      </c>
      <c r="P102" s="11">
        <v>11751</v>
      </c>
      <c r="Q102" s="8">
        <v>45846.358369803238</v>
      </c>
      <c r="R102" s="8">
        <v>45877.358369803238</v>
      </c>
      <c r="S102" s="5">
        <v>30</v>
      </c>
      <c r="T102" s="5" t="s">
        <v>62</v>
      </c>
      <c r="U102" s="5" t="s">
        <v>63</v>
      </c>
      <c r="V102" s="11">
        <f t="shared" si="7"/>
        <v>5186</v>
      </c>
      <c r="W102" s="14">
        <f t="shared" si="8"/>
        <v>0.30619354076873118</v>
      </c>
      <c r="X102" s="17">
        <f>IF(N102="",'Project Guide'!$B$7-L102,N102-L102)</f>
        <v>43</v>
      </c>
      <c r="Y102" s="5" t="str">
        <f t="shared" si="9"/>
        <v>On Time</v>
      </c>
      <c r="Z102" s="17">
        <f>IF(N102="",MAX(0,'Project Guide'!$B$7-M102),MAX(0,N102-M102))</f>
        <v>0</v>
      </c>
      <c r="AA102" s="11">
        <f t="shared" si="10"/>
        <v>0</v>
      </c>
      <c r="AB102" s="17">
        <f>IF(Q102="","",IF(R102="",'Project Guide'!$B$7-Q102,R102-Q102))</f>
        <v>31</v>
      </c>
      <c r="AC102" s="5" t="str">
        <f>IF(Q102="","Not Invoiced",IF(R102&lt;&gt;"","Paid",IF('Project Guide'!$B$7&gt;Q102+S102,"Overdue","Open")))</f>
        <v>Paid</v>
      </c>
      <c r="AD102" s="11">
        <f t="shared" si="11"/>
        <v>0</v>
      </c>
      <c r="AE102" s="5" t="str">
        <f t="shared" si="12"/>
        <v>2025-05</v>
      </c>
      <c r="AF102" s="44" t="str">
        <f t="shared" si="13"/>
        <v>Monitor</v>
      </c>
    </row>
    <row r="103" spans="1:32" ht="15">
      <c r="A103" s="5" t="s">
        <v>235</v>
      </c>
      <c r="B103" s="5" t="s">
        <v>43</v>
      </c>
      <c r="C103" s="5" t="s">
        <v>44</v>
      </c>
      <c r="D103" s="5" t="s">
        <v>45</v>
      </c>
      <c r="E103" s="5" t="s">
        <v>99</v>
      </c>
      <c r="F103" s="5" t="s">
        <v>100</v>
      </c>
      <c r="G103" s="5" t="s">
        <v>101</v>
      </c>
      <c r="H103" s="5" t="s">
        <v>75</v>
      </c>
      <c r="I103" s="5" t="s">
        <v>76</v>
      </c>
      <c r="J103" s="8">
        <v>45796.378150115743</v>
      </c>
      <c r="K103" s="8">
        <v>45800.378150115743</v>
      </c>
      <c r="L103" s="8">
        <v>45802.378150115743</v>
      </c>
      <c r="M103" s="8">
        <v>45850.378150115743</v>
      </c>
      <c r="N103" s="8">
        <v>45846.378150115743</v>
      </c>
      <c r="O103" s="11">
        <v>3945</v>
      </c>
      <c r="P103" s="11">
        <v>2741</v>
      </c>
      <c r="Q103" s="8">
        <v>45846.378150115743</v>
      </c>
      <c r="R103" s="8">
        <v>45895.378150115743</v>
      </c>
      <c r="S103" s="5">
        <v>45</v>
      </c>
      <c r="T103" s="5" t="s">
        <v>62</v>
      </c>
      <c r="U103" s="5" t="s">
        <v>63</v>
      </c>
      <c r="V103" s="11">
        <f t="shared" si="7"/>
        <v>1204</v>
      </c>
      <c r="W103" s="14">
        <f t="shared" si="8"/>
        <v>0.30519645120405575</v>
      </c>
      <c r="X103" s="17">
        <f>IF(N103="",'Project Guide'!$B$7-L103,N103-L103)</f>
        <v>44</v>
      </c>
      <c r="Y103" s="5" t="str">
        <f t="shared" si="9"/>
        <v>On Time</v>
      </c>
      <c r="Z103" s="17">
        <f>IF(N103="",MAX(0,'Project Guide'!$B$7-M103),MAX(0,N103-M103))</f>
        <v>0</v>
      </c>
      <c r="AA103" s="11">
        <f t="shared" si="10"/>
        <v>0</v>
      </c>
      <c r="AB103" s="17">
        <f>IF(Q103="","",IF(R103="",'Project Guide'!$B$7-Q103,R103-Q103))</f>
        <v>49</v>
      </c>
      <c r="AC103" s="5" t="str">
        <f>IF(Q103="","Not Invoiced",IF(R103&lt;&gt;"","Paid",IF('Project Guide'!$B$7&gt;Q103+S103,"Overdue","Open")))</f>
        <v>Paid</v>
      </c>
      <c r="AD103" s="11">
        <f t="shared" si="11"/>
        <v>0</v>
      </c>
      <c r="AE103" s="5" t="str">
        <f t="shared" si="12"/>
        <v>2025-05</v>
      </c>
      <c r="AF103" s="44" t="str">
        <f t="shared" si="13"/>
        <v>Monitor</v>
      </c>
    </row>
    <row r="104" spans="1:32" ht="15">
      <c r="A104" s="5" t="s">
        <v>236</v>
      </c>
      <c r="B104" s="5" t="s">
        <v>81</v>
      </c>
      <c r="C104" s="5" t="s">
        <v>82</v>
      </c>
      <c r="D104" s="5" t="s">
        <v>45</v>
      </c>
      <c r="E104" s="5" t="s">
        <v>92</v>
      </c>
      <c r="F104" s="5" t="s">
        <v>93</v>
      </c>
      <c r="G104" s="5" t="s">
        <v>94</v>
      </c>
      <c r="H104" s="5" t="s">
        <v>86</v>
      </c>
      <c r="I104" s="5" t="s">
        <v>87</v>
      </c>
      <c r="J104" s="8">
        <v>45797.168598321761</v>
      </c>
      <c r="K104" s="8">
        <v>45802.168598321761</v>
      </c>
      <c r="L104" s="8">
        <v>45803.168598321761</v>
      </c>
      <c r="M104" s="8">
        <v>45835.168598321761</v>
      </c>
      <c r="N104" s="8">
        <v>45829.168598321761</v>
      </c>
      <c r="O104" s="11">
        <v>33109</v>
      </c>
      <c r="P104" s="11">
        <v>22175</v>
      </c>
      <c r="Q104" s="8">
        <v>45835.168598321761</v>
      </c>
      <c r="R104" s="8">
        <v>45871.168598321761</v>
      </c>
      <c r="S104" s="5">
        <v>30</v>
      </c>
      <c r="T104" s="5" t="s">
        <v>62</v>
      </c>
      <c r="U104" s="5" t="s">
        <v>63</v>
      </c>
      <c r="V104" s="11">
        <f t="shared" si="7"/>
        <v>10934</v>
      </c>
      <c r="W104" s="14">
        <f t="shared" si="8"/>
        <v>0.33024253224198857</v>
      </c>
      <c r="X104" s="17">
        <f>IF(N104="",'Project Guide'!$B$7-L104,N104-L104)</f>
        <v>26</v>
      </c>
      <c r="Y104" s="5" t="str">
        <f t="shared" si="9"/>
        <v>On Time</v>
      </c>
      <c r="Z104" s="17">
        <f>IF(N104="",MAX(0,'Project Guide'!$B$7-M104),MAX(0,N104-M104))</f>
        <v>0</v>
      </c>
      <c r="AA104" s="11">
        <f t="shared" si="10"/>
        <v>0</v>
      </c>
      <c r="AB104" s="17">
        <f>IF(Q104="","",IF(R104="",'Project Guide'!$B$7-Q104,R104-Q104))</f>
        <v>36</v>
      </c>
      <c r="AC104" s="5" t="str">
        <f>IF(Q104="","Not Invoiced",IF(R104&lt;&gt;"","Paid",IF('Project Guide'!$B$7&gt;Q104+S104,"Overdue","Open")))</f>
        <v>Paid</v>
      </c>
      <c r="AD104" s="11">
        <f t="shared" si="11"/>
        <v>0</v>
      </c>
      <c r="AE104" s="5" t="str">
        <f t="shared" si="12"/>
        <v>2025-05</v>
      </c>
      <c r="AF104" s="44" t="str">
        <f t="shared" si="13"/>
        <v>Monitor</v>
      </c>
    </row>
    <row r="105" spans="1:32" ht="15">
      <c r="A105" s="5" t="s">
        <v>237</v>
      </c>
      <c r="B105" s="5" t="s">
        <v>65</v>
      </c>
      <c r="C105" s="5" t="s">
        <v>66</v>
      </c>
      <c r="D105" s="5" t="s">
        <v>67</v>
      </c>
      <c r="E105" s="5" t="s">
        <v>128</v>
      </c>
      <c r="F105" s="5" t="s">
        <v>129</v>
      </c>
      <c r="G105" s="5" t="s">
        <v>85</v>
      </c>
      <c r="H105" s="5" t="s">
        <v>78</v>
      </c>
      <c r="I105" s="5" t="s">
        <v>79</v>
      </c>
      <c r="J105" s="8">
        <v>45795.952255960648</v>
      </c>
      <c r="K105" s="8">
        <v>45800.952255960648</v>
      </c>
      <c r="L105" s="8">
        <v>45803.952255960648</v>
      </c>
      <c r="M105" s="8">
        <v>45831.952255960648</v>
      </c>
      <c r="N105" s="8">
        <v>45829.952255960648</v>
      </c>
      <c r="O105" s="11">
        <v>32043</v>
      </c>
      <c r="P105" s="11">
        <v>22321</v>
      </c>
      <c r="Q105" s="8">
        <v>45835.952255960648</v>
      </c>
      <c r="R105" s="8">
        <v>45880.952255960648</v>
      </c>
      <c r="S105" s="5">
        <v>45</v>
      </c>
      <c r="T105" s="5" t="s">
        <v>62</v>
      </c>
      <c r="U105" s="5" t="s">
        <v>63</v>
      </c>
      <c r="V105" s="11">
        <f t="shared" si="7"/>
        <v>9722</v>
      </c>
      <c r="W105" s="14">
        <f t="shared" si="8"/>
        <v>0.30340479980026841</v>
      </c>
      <c r="X105" s="17">
        <f>IF(N105="",'Project Guide'!$B$7-L105,N105-L105)</f>
        <v>26</v>
      </c>
      <c r="Y105" s="5" t="str">
        <f t="shared" si="9"/>
        <v>On Time</v>
      </c>
      <c r="Z105" s="17">
        <f>IF(N105="",MAX(0,'Project Guide'!$B$7-M105),MAX(0,N105-M105))</f>
        <v>0</v>
      </c>
      <c r="AA105" s="11">
        <f t="shared" si="10"/>
        <v>0</v>
      </c>
      <c r="AB105" s="17">
        <f>IF(Q105="","",IF(R105="",'Project Guide'!$B$7-Q105,R105-Q105))</f>
        <v>45</v>
      </c>
      <c r="AC105" s="5" t="str">
        <f>IF(Q105="","Not Invoiced",IF(R105&lt;&gt;"","Paid",IF('Project Guide'!$B$7&gt;Q105+S105,"Overdue","Open")))</f>
        <v>Paid</v>
      </c>
      <c r="AD105" s="11">
        <f t="shared" si="11"/>
        <v>0</v>
      </c>
      <c r="AE105" s="5" t="str">
        <f t="shared" si="12"/>
        <v>2025-05</v>
      </c>
      <c r="AF105" s="44" t="str">
        <f t="shared" si="13"/>
        <v>Monitor</v>
      </c>
    </row>
    <row r="106" spans="1:32" ht="15">
      <c r="A106" s="5" t="s">
        <v>238</v>
      </c>
      <c r="B106" s="5" t="s">
        <v>65</v>
      </c>
      <c r="C106" s="5" t="s">
        <v>66</v>
      </c>
      <c r="D106" s="5" t="s">
        <v>67</v>
      </c>
      <c r="E106" s="5" t="s">
        <v>68</v>
      </c>
      <c r="F106" s="5" t="s">
        <v>69</v>
      </c>
      <c r="G106" s="5" t="s">
        <v>70</v>
      </c>
      <c r="H106" s="5" t="s">
        <v>86</v>
      </c>
      <c r="I106" s="5" t="s">
        <v>87</v>
      </c>
      <c r="J106" s="8">
        <v>45799.291793935183</v>
      </c>
      <c r="K106" s="8">
        <v>45802.291793935183</v>
      </c>
      <c r="L106" s="8">
        <v>45804.291793935183</v>
      </c>
      <c r="M106" s="8">
        <v>45840.291793935183</v>
      </c>
      <c r="N106" s="8">
        <v>45832.291793935183</v>
      </c>
      <c r="O106" s="11">
        <v>16855</v>
      </c>
      <c r="P106" s="11">
        <v>13014</v>
      </c>
      <c r="Q106" s="8">
        <v>45833.291793935183</v>
      </c>
      <c r="R106" s="8">
        <v>45874.291793935183</v>
      </c>
      <c r="S106" s="5">
        <v>45</v>
      </c>
      <c r="T106" s="5" t="s">
        <v>62</v>
      </c>
      <c r="U106" s="5" t="s">
        <v>63</v>
      </c>
      <c r="V106" s="11">
        <f t="shared" si="7"/>
        <v>3841</v>
      </c>
      <c r="W106" s="14">
        <f t="shared" si="8"/>
        <v>0.22788490062296055</v>
      </c>
      <c r="X106" s="17">
        <f>IF(N106="",'Project Guide'!$B$7-L106,N106-L106)</f>
        <v>28</v>
      </c>
      <c r="Y106" s="5" t="str">
        <f t="shared" si="9"/>
        <v>On Time</v>
      </c>
      <c r="Z106" s="17">
        <f>IF(N106="",MAX(0,'Project Guide'!$B$7-M106),MAX(0,N106-M106))</f>
        <v>0</v>
      </c>
      <c r="AA106" s="11">
        <f t="shared" si="10"/>
        <v>0</v>
      </c>
      <c r="AB106" s="17">
        <f>IF(Q106="","",IF(R106="",'Project Guide'!$B$7-Q106,R106-Q106))</f>
        <v>41</v>
      </c>
      <c r="AC106" s="5" t="str">
        <f>IF(Q106="","Not Invoiced",IF(R106&lt;&gt;"","Paid",IF('Project Guide'!$B$7&gt;Q106+S106,"Overdue","Open")))</f>
        <v>Paid</v>
      </c>
      <c r="AD106" s="11">
        <f t="shared" si="11"/>
        <v>0</v>
      </c>
      <c r="AE106" s="5" t="str">
        <f t="shared" si="12"/>
        <v>2025-05</v>
      </c>
      <c r="AF106" s="44" t="str">
        <f t="shared" si="13"/>
        <v>Monitor</v>
      </c>
    </row>
    <row r="107" spans="1:32" ht="15">
      <c r="A107" s="5" t="s">
        <v>239</v>
      </c>
      <c r="B107" s="5" t="s">
        <v>138</v>
      </c>
      <c r="C107" s="5" t="s">
        <v>139</v>
      </c>
      <c r="D107" s="5" t="s">
        <v>98</v>
      </c>
      <c r="E107" s="5" t="s">
        <v>68</v>
      </c>
      <c r="F107" s="5" t="s">
        <v>69</v>
      </c>
      <c r="G107" s="5" t="s">
        <v>70</v>
      </c>
      <c r="H107" s="5" t="s">
        <v>86</v>
      </c>
      <c r="I107" s="5" t="s">
        <v>87</v>
      </c>
      <c r="J107" s="8">
        <v>45800.11685416667</v>
      </c>
      <c r="K107" s="8">
        <v>45804.11685416667</v>
      </c>
      <c r="L107" s="8">
        <v>45807.11685416667</v>
      </c>
      <c r="M107" s="8">
        <v>45848.11685416667</v>
      </c>
      <c r="N107" s="8">
        <v>45853.11685416667</v>
      </c>
      <c r="O107" s="11">
        <v>6630</v>
      </c>
      <c r="P107" s="11">
        <v>5109</v>
      </c>
      <c r="Q107" s="8">
        <v>45856.11685416667</v>
      </c>
      <c r="R107" s="8">
        <v>45892.11685416667</v>
      </c>
      <c r="S107" s="5">
        <v>30</v>
      </c>
      <c r="T107" s="5" t="s">
        <v>62</v>
      </c>
      <c r="U107" s="5" t="s">
        <v>63</v>
      </c>
      <c r="V107" s="11">
        <f t="shared" si="7"/>
        <v>1521</v>
      </c>
      <c r="W107" s="14">
        <f t="shared" si="8"/>
        <v>0.22941176470588234</v>
      </c>
      <c r="X107" s="17">
        <f>IF(N107="",'Project Guide'!$B$7-L107,N107-L107)</f>
        <v>46</v>
      </c>
      <c r="Y107" s="5" t="str">
        <f t="shared" si="9"/>
        <v>Late</v>
      </c>
      <c r="Z107" s="17">
        <f>IF(N107="",MAX(0,'Project Guide'!$B$7-M107),MAX(0,N107-M107))</f>
        <v>5</v>
      </c>
      <c r="AA107" s="11">
        <f t="shared" si="10"/>
        <v>6630</v>
      </c>
      <c r="AB107" s="17">
        <f>IF(Q107="","",IF(R107="",'Project Guide'!$B$7-Q107,R107-Q107))</f>
        <v>36</v>
      </c>
      <c r="AC107" s="5" t="str">
        <f>IF(Q107="","Not Invoiced",IF(R107&lt;&gt;"","Paid",IF('Project Guide'!$B$7&gt;Q107+S107,"Overdue","Open")))</f>
        <v>Paid</v>
      </c>
      <c r="AD107" s="11">
        <f t="shared" si="11"/>
        <v>0</v>
      </c>
      <c r="AE107" s="5" t="str">
        <f t="shared" si="12"/>
        <v>2025-05</v>
      </c>
      <c r="AF107" s="44" t="str">
        <f t="shared" si="13"/>
        <v>P3</v>
      </c>
    </row>
    <row r="108" spans="1:32" ht="15">
      <c r="A108" s="5" t="s">
        <v>240</v>
      </c>
      <c r="B108" s="5" t="s">
        <v>43</v>
      </c>
      <c r="C108" s="5" t="s">
        <v>44</v>
      </c>
      <c r="D108" s="5" t="s">
        <v>45</v>
      </c>
      <c r="E108" s="5" t="s">
        <v>57</v>
      </c>
      <c r="F108" s="5" t="s">
        <v>58</v>
      </c>
      <c r="G108" s="5" t="s">
        <v>59</v>
      </c>
      <c r="H108" s="5" t="s">
        <v>189</v>
      </c>
      <c r="I108" s="5" t="s">
        <v>190</v>
      </c>
      <c r="J108" s="8">
        <v>45788.647608263891</v>
      </c>
      <c r="K108" s="8">
        <v>45805.647608263891</v>
      </c>
      <c r="L108" s="8">
        <v>45808.647608263891</v>
      </c>
      <c r="M108" s="8">
        <v>45876.647608263891</v>
      </c>
      <c r="N108" s="8">
        <v>45872.647608263891</v>
      </c>
      <c r="O108" s="11">
        <v>35956</v>
      </c>
      <c r="P108" s="11">
        <v>28717</v>
      </c>
      <c r="Q108" s="8">
        <v>45875.647608263891</v>
      </c>
      <c r="R108" s="8">
        <v>45917.647608263891</v>
      </c>
      <c r="S108" s="5">
        <v>45</v>
      </c>
      <c r="T108" s="5" t="s">
        <v>130</v>
      </c>
      <c r="U108" s="5" t="s">
        <v>131</v>
      </c>
      <c r="V108" s="11">
        <f t="shared" si="7"/>
        <v>7239</v>
      </c>
      <c r="W108" s="14">
        <f t="shared" si="8"/>
        <v>0.20132940260318166</v>
      </c>
      <c r="X108" s="17">
        <f>IF(N108="",'Project Guide'!$B$7-L108,N108-L108)</f>
        <v>64</v>
      </c>
      <c r="Y108" s="5" t="str">
        <f t="shared" si="9"/>
        <v>On Time</v>
      </c>
      <c r="Z108" s="17">
        <f>IF(N108="",MAX(0,'Project Guide'!$B$7-M108),MAX(0,N108-M108))</f>
        <v>0</v>
      </c>
      <c r="AA108" s="11">
        <f t="shared" si="10"/>
        <v>0</v>
      </c>
      <c r="AB108" s="17">
        <f>IF(Q108="","",IF(R108="",'Project Guide'!$B$7-Q108,R108-Q108))</f>
        <v>42</v>
      </c>
      <c r="AC108" s="5" t="str">
        <f>IF(Q108="","Not Invoiced",IF(R108&lt;&gt;"","Paid",IF('Project Guide'!$B$7&gt;Q108+S108,"Overdue","Open")))</f>
        <v>Paid</v>
      </c>
      <c r="AD108" s="11">
        <f t="shared" si="11"/>
        <v>0</v>
      </c>
      <c r="AE108" s="5" t="str">
        <f t="shared" si="12"/>
        <v>2025-05</v>
      </c>
      <c r="AF108" s="44" t="str">
        <f t="shared" si="13"/>
        <v>Monitor</v>
      </c>
    </row>
    <row r="109" spans="1:32" ht="15">
      <c r="A109" s="5" t="s">
        <v>241</v>
      </c>
      <c r="B109" s="5" t="s">
        <v>89</v>
      </c>
      <c r="C109" s="5" t="s">
        <v>90</v>
      </c>
      <c r="D109" s="5" t="s">
        <v>91</v>
      </c>
      <c r="E109" s="5" t="s">
        <v>92</v>
      </c>
      <c r="F109" s="5" t="s">
        <v>93</v>
      </c>
      <c r="G109" s="5" t="s">
        <v>94</v>
      </c>
      <c r="H109" s="5" t="s">
        <v>189</v>
      </c>
      <c r="I109" s="5" t="s">
        <v>190</v>
      </c>
      <c r="J109" s="8">
        <v>45806.448267962965</v>
      </c>
      <c r="K109" s="8">
        <v>45807.448267962965</v>
      </c>
      <c r="L109" s="8">
        <v>45809.448267962965</v>
      </c>
      <c r="M109" s="8">
        <v>45842.448267962965</v>
      </c>
      <c r="N109" s="8">
        <v>45836.448267962965</v>
      </c>
      <c r="O109" s="11">
        <v>35526</v>
      </c>
      <c r="P109" s="11">
        <v>27344</v>
      </c>
      <c r="Q109" s="8">
        <v>45839.448267962965</v>
      </c>
      <c r="R109" s="8">
        <v>45869.448267962965</v>
      </c>
      <c r="S109" s="5">
        <v>30</v>
      </c>
      <c r="T109" s="5" t="s">
        <v>62</v>
      </c>
      <c r="U109" s="5" t="s">
        <v>63</v>
      </c>
      <c r="V109" s="11">
        <f t="shared" si="7"/>
        <v>8182</v>
      </c>
      <c r="W109" s="14">
        <f t="shared" si="8"/>
        <v>0.23031019534988459</v>
      </c>
      <c r="X109" s="17">
        <f>IF(N109="",'Project Guide'!$B$7-L109,N109-L109)</f>
        <v>27</v>
      </c>
      <c r="Y109" s="5" t="str">
        <f t="shared" si="9"/>
        <v>On Time</v>
      </c>
      <c r="Z109" s="17">
        <f>IF(N109="",MAX(0,'Project Guide'!$B$7-M109),MAX(0,N109-M109))</f>
        <v>0</v>
      </c>
      <c r="AA109" s="11">
        <f t="shared" si="10"/>
        <v>0</v>
      </c>
      <c r="AB109" s="17">
        <f>IF(Q109="","",IF(R109="",'Project Guide'!$B$7-Q109,R109-Q109))</f>
        <v>30</v>
      </c>
      <c r="AC109" s="5" t="str">
        <f>IF(Q109="","Not Invoiced",IF(R109&lt;&gt;"","Paid",IF('Project Guide'!$B$7&gt;Q109+S109,"Overdue","Open")))</f>
        <v>Paid</v>
      </c>
      <c r="AD109" s="11">
        <f t="shared" si="11"/>
        <v>0</v>
      </c>
      <c r="AE109" s="5" t="str">
        <f t="shared" si="12"/>
        <v>2025-06</v>
      </c>
      <c r="AF109" s="44" t="str">
        <f t="shared" si="13"/>
        <v>Monitor</v>
      </c>
    </row>
    <row r="110" spans="1:32" ht="15">
      <c r="A110" s="5" t="s">
        <v>242</v>
      </c>
      <c r="B110" s="5" t="s">
        <v>138</v>
      </c>
      <c r="C110" s="5" t="s">
        <v>139</v>
      </c>
      <c r="D110" s="5" t="s">
        <v>98</v>
      </c>
      <c r="E110" s="5" t="s">
        <v>115</v>
      </c>
      <c r="F110" s="5" t="s">
        <v>116</v>
      </c>
      <c r="G110" s="5" t="s">
        <v>117</v>
      </c>
      <c r="H110" s="5" t="s">
        <v>75</v>
      </c>
      <c r="I110" s="5" t="s">
        <v>76</v>
      </c>
      <c r="J110" s="8">
        <v>45793.600471898149</v>
      </c>
      <c r="K110" s="8">
        <v>45813.600471898149</v>
      </c>
      <c r="L110" s="8">
        <v>45813.600471898149</v>
      </c>
      <c r="M110" s="8">
        <v>45883.600471898149</v>
      </c>
      <c r="N110" s="8">
        <v>45882.600471898149</v>
      </c>
      <c r="O110" s="11">
        <v>24527</v>
      </c>
      <c r="P110" s="11">
        <v>19945</v>
      </c>
      <c r="Q110" s="8">
        <v>45882.600471898149</v>
      </c>
      <c r="R110" s="8">
        <v>45918.600471898149</v>
      </c>
      <c r="S110" s="5">
        <v>30</v>
      </c>
      <c r="T110" s="5" t="s">
        <v>130</v>
      </c>
      <c r="U110" s="5" t="s">
        <v>131</v>
      </c>
      <c r="V110" s="11">
        <f t="shared" si="7"/>
        <v>4582</v>
      </c>
      <c r="W110" s="14">
        <f t="shared" si="8"/>
        <v>0.18681453092510295</v>
      </c>
      <c r="X110" s="17">
        <f>IF(N110="",'Project Guide'!$B$7-L110,N110-L110)</f>
        <v>69</v>
      </c>
      <c r="Y110" s="5" t="str">
        <f t="shared" si="9"/>
        <v>On Time</v>
      </c>
      <c r="Z110" s="17">
        <f>IF(N110="",MAX(0,'Project Guide'!$B$7-M110),MAX(0,N110-M110))</f>
        <v>0</v>
      </c>
      <c r="AA110" s="11">
        <f t="shared" si="10"/>
        <v>0</v>
      </c>
      <c r="AB110" s="17">
        <f>IF(Q110="","",IF(R110="",'Project Guide'!$B$7-Q110,R110-Q110))</f>
        <v>36</v>
      </c>
      <c r="AC110" s="5" t="str">
        <f>IF(Q110="","Not Invoiced",IF(R110&lt;&gt;"","Paid",IF('Project Guide'!$B$7&gt;Q110+S110,"Overdue","Open")))</f>
        <v>Paid</v>
      </c>
      <c r="AD110" s="11">
        <f t="shared" si="11"/>
        <v>0</v>
      </c>
      <c r="AE110" s="5" t="str">
        <f t="shared" si="12"/>
        <v>2025-06</v>
      </c>
      <c r="AF110" s="44" t="str">
        <f t="shared" si="13"/>
        <v>Monitor</v>
      </c>
    </row>
    <row r="111" spans="1:32" ht="15">
      <c r="A111" s="5" t="s">
        <v>243</v>
      </c>
      <c r="B111" s="5" t="s">
        <v>43</v>
      </c>
      <c r="C111" s="5" t="s">
        <v>44</v>
      </c>
      <c r="D111" s="5" t="s">
        <v>45</v>
      </c>
      <c r="E111" s="5" t="s">
        <v>128</v>
      </c>
      <c r="F111" s="5" t="s">
        <v>129</v>
      </c>
      <c r="G111" s="5" t="s">
        <v>85</v>
      </c>
      <c r="H111" s="5" t="s">
        <v>49</v>
      </c>
      <c r="I111" s="5" t="s">
        <v>50</v>
      </c>
      <c r="J111" s="8">
        <v>45799.986577002317</v>
      </c>
      <c r="K111" s="8">
        <v>45812.986577002317</v>
      </c>
      <c r="L111" s="8">
        <v>45813.986577002317</v>
      </c>
      <c r="M111" s="8">
        <v>45844.986577002317</v>
      </c>
      <c r="N111" s="8">
        <v>45839.986577002317</v>
      </c>
      <c r="O111" s="11">
        <v>24717</v>
      </c>
      <c r="P111" s="11">
        <v>17206</v>
      </c>
      <c r="Q111" s="8">
        <v>45845.986577002317</v>
      </c>
      <c r="R111" s="8">
        <v>45906.986577002317</v>
      </c>
      <c r="S111" s="5">
        <v>60</v>
      </c>
      <c r="T111" s="5" t="s">
        <v>130</v>
      </c>
      <c r="U111" s="5" t="s">
        <v>131</v>
      </c>
      <c r="V111" s="11">
        <f t="shared" si="7"/>
        <v>7511</v>
      </c>
      <c r="W111" s="14">
        <f t="shared" si="8"/>
        <v>0.30387992070235059</v>
      </c>
      <c r="X111" s="17">
        <f>IF(N111="",'Project Guide'!$B$7-L111,N111-L111)</f>
        <v>26</v>
      </c>
      <c r="Y111" s="5" t="str">
        <f t="shared" si="9"/>
        <v>On Time</v>
      </c>
      <c r="Z111" s="17">
        <f>IF(N111="",MAX(0,'Project Guide'!$B$7-M111),MAX(0,N111-M111))</f>
        <v>0</v>
      </c>
      <c r="AA111" s="11">
        <f t="shared" si="10"/>
        <v>0</v>
      </c>
      <c r="AB111" s="17">
        <f>IF(Q111="","",IF(R111="",'Project Guide'!$B$7-Q111,R111-Q111))</f>
        <v>61</v>
      </c>
      <c r="AC111" s="5" t="str">
        <f>IF(Q111="","Not Invoiced",IF(R111&lt;&gt;"","Paid",IF('Project Guide'!$B$7&gt;Q111+S111,"Overdue","Open")))</f>
        <v>Paid</v>
      </c>
      <c r="AD111" s="11">
        <f t="shared" si="11"/>
        <v>0</v>
      </c>
      <c r="AE111" s="5" t="str">
        <f t="shared" si="12"/>
        <v>2025-06</v>
      </c>
      <c r="AF111" s="44" t="str">
        <f t="shared" si="13"/>
        <v>Monitor</v>
      </c>
    </row>
    <row r="112" spans="1:32" ht="15">
      <c r="A112" s="5" t="s">
        <v>244</v>
      </c>
      <c r="B112" s="5" t="s">
        <v>65</v>
      </c>
      <c r="C112" s="5" t="s">
        <v>66</v>
      </c>
      <c r="D112" s="5" t="s">
        <v>67</v>
      </c>
      <c r="E112" s="5" t="s">
        <v>99</v>
      </c>
      <c r="F112" s="5" t="s">
        <v>100</v>
      </c>
      <c r="G112" s="5" t="s">
        <v>101</v>
      </c>
      <c r="H112" s="5" t="s">
        <v>60</v>
      </c>
      <c r="I112" s="5" t="s">
        <v>61</v>
      </c>
      <c r="J112" s="8">
        <v>45807.705301041664</v>
      </c>
      <c r="K112" s="8">
        <v>45812.705301041664</v>
      </c>
      <c r="L112" s="8">
        <v>45815.705301041664</v>
      </c>
      <c r="M112" s="8">
        <v>45866.705301041664</v>
      </c>
      <c r="N112" s="8">
        <v>45858.705301041664</v>
      </c>
      <c r="O112" s="11">
        <v>2537</v>
      </c>
      <c r="P112" s="11">
        <v>1967</v>
      </c>
      <c r="Q112" s="8">
        <v>45860.705301041664</v>
      </c>
      <c r="R112" s="8">
        <v>45891.705301041664</v>
      </c>
      <c r="S112" s="5">
        <v>30</v>
      </c>
      <c r="T112" s="5" t="s">
        <v>62</v>
      </c>
      <c r="U112" s="5" t="s">
        <v>63</v>
      </c>
      <c r="V112" s="11">
        <f t="shared" si="7"/>
        <v>570</v>
      </c>
      <c r="W112" s="14">
        <f t="shared" si="8"/>
        <v>0.22467481277098936</v>
      </c>
      <c r="X112" s="17">
        <f>IF(N112="",'Project Guide'!$B$7-L112,N112-L112)</f>
        <v>43</v>
      </c>
      <c r="Y112" s="5" t="str">
        <f t="shared" si="9"/>
        <v>On Time</v>
      </c>
      <c r="Z112" s="17">
        <f>IF(N112="",MAX(0,'Project Guide'!$B$7-M112),MAX(0,N112-M112))</f>
        <v>0</v>
      </c>
      <c r="AA112" s="11">
        <f t="shared" si="10"/>
        <v>0</v>
      </c>
      <c r="AB112" s="17">
        <f>IF(Q112="","",IF(R112="",'Project Guide'!$B$7-Q112,R112-Q112))</f>
        <v>31</v>
      </c>
      <c r="AC112" s="5" t="str">
        <f>IF(Q112="","Not Invoiced",IF(R112&lt;&gt;"","Paid",IF('Project Guide'!$B$7&gt;Q112+S112,"Overdue","Open")))</f>
        <v>Paid</v>
      </c>
      <c r="AD112" s="11">
        <f t="shared" si="11"/>
        <v>0</v>
      </c>
      <c r="AE112" s="5" t="str">
        <f t="shared" si="12"/>
        <v>2025-06</v>
      </c>
      <c r="AF112" s="44" t="str">
        <f t="shared" si="13"/>
        <v>Monitor</v>
      </c>
    </row>
    <row r="113" spans="1:32" ht="15">
      <c r="A113" s="5" t="s">
        <v>245</v>
      </c>
      <c r="B113" s="5" t="s">
        <v>65</v>
      </c>
      <c r="C113" s="5" t="s">
        <v>66</v>
      </c>
      <c r="D113" s="5" t="s">
        <v>67</v>
      </c>
      <c r="E113" s="5" t="s">
        <v>115</v>
      </c>
      <c r="F113" s="5" t="s">
        <v>116</v>
      </c>
      <c r="G113" s="5" t="s">
        <v>117</v>
      </c>
      <c r="H113" s="5" t="s">
        <v>75</v>
      </c>
      <c r="I113" s="5" t="s">
        <v>76</v>
      </c>
      <c r="J113" s="8">
        <v>45813.289047592596</v>
      </c>
      <c r="K113" s="8">
        <v>45818.289047592596</v>
      </c>
      <c r="L113" s="8">
        <v>45818.289047592596</v>
      </c>
      <c r="M113" s="8">
        <v>45893.289047592596</v>
      </c>
      <c r="N113" s="8">
        <v>45888.289047592596</v>
      </c>
      <c r="O113" s="11">
        <v>30956</v>
      </c>
      <c r="P113" s="11">
        <v>23759</v>
      </c>
      <c r="Q113" s="8">
        <v>45892.289047592596</v>
      </c>
      <c r="R113" s="8">
        <v>45948.289047592596</v>
      </c>
      <c r="S113" s="5">
        <v>45</v>
      </c>
      <c r="T113" s="5" t="s">
        <v>62</v>
      </c>
      <c r="U113" s="5" t="s">
        <v>63</v>
      </c>
      <c r="V113" s="11">
        <f t="shared" si="7"/>
        <v>7197</v>
      </c>
      <c r="W113" s="14">
        <f t="shared" si="8"/>
        <v>0.23249127794288668</v>
      </c>
      <c r="X113" s="17">
        <f>IF(N113="",'Project Guide'!$B$7-L113,N113-L113)</f>
        <v>70</v>
      </c>
      <c r="Y113" s="5" t="str">
        <f t="shared" si="9"/>
        <v>On Time</v>
      </c>
      <c r="Z113" s="17">
        <f>IF(N113="",MAX(0,'Project Guide'!$B$7-M113),MAX(0,N113-M113))</f>
        <v>0</v>
      </c>
      <c r="AA113" s="11">
        <f t="shared" si="10"/>
        <v>0</v>
      </c>
      <c r="AB113" s="17">
        <f>IF(Q113="","",IF(R113="",'Project Guide'!$B$7-Q113,R113-Q113))</f>
        <v>56</v>
      </c>
      <c r="AC113" s="5" t="str">
        <f>IF(Q113="","Not Invoiced",IF(R113&lt;&gt;"","Paid",IF('Project Guide'!$B$7&gt;Q113+S113,"Overdue","Open")))</f>
        <v>Paid</v>
      </c>
      <c r="AD113" s="11">
        <f t="shared" si="11"/>
        <v>0</v>
      </c>
      <c r="AE113" s="5" t="str">
        <f t="shared" si="12"/>
        <v>2025-06</v>
      </c>
      <c r="AF113" s="44" t="str">
        <f t="shared" si="13"/>
        <v>Monitor</v>
      </c>
    </row>
    <row r="114" spans="1:32" ht="15">
      <c r="A114" s="5" t="s">
        <v>246</v>
      </c>
      <c r="B114" s="5" t="s">
        <v>138</v>
      </c>
      <c r="C114" s="5" t="s">
        <v>139</v>
      </c>
      <c r="D114" s="5" t="s">
        <v>98</v>
      </c>
      <c r="E114" s="5" t="s">
        <v>57</v>
      </c>
      <c r="F114" s="5" t="s">
        <v>58</v>
      </c>
      <c r="G114" s="5" t="s">
        <v>59</v>
      </c>
      <c r="H114" s="5" t="s">
        <v>60</v>
      </c>
      <c r="I114" s="5" t="s">
        <v>61</v>
      </c>
      <c r="J114" s="8">
        <v>45809.745944432871</v>
      </c>
      <c r="K114" s="8">
        <v>45815.745944432871</v>
      </c>
      <c r="L114" s="8">
        <v>45819.745944432871</v>
      </c>
      <c r="M114" s="8">
        <v>45892.745944432871</v>
      </c>
      <c r="N114" s="8">
        <v>45888.745944432871</v>
      </c>
      <c r="O114" s="11">
        <v>4182</v>
      </c>
      <c r="P114" s="11">
        <v>3417</v>
      </c>
      <c r="Q114" s="8">
        <v>45894.745944432871</v>
      </c>
      <c r="R114" s="8">
        <v>45960.745944432871</v>
      </c>
      <c r="S114" s="5">
        <v>60</v>
      </c>
      <c r="T114" s="5" t="s">
        <v>118</v>
      </c>
      <c r="U114" s="5" t="s">
        <v>119</v>
      </c>
      <c r="V114" s="11">
        <f t="shared" si="7"/>
        <v>765</v>
      </c>
      <c r="W114" s="14">
        <f t="shared" si="8"/>
        <v>0.18292682926829268</v>
      </c>
      <c r="X114" s="17">
        <f>IF(N114="",'Project Guide'!$B$7-L114,N114-L114)</f>
        <v>69</v>
      </c>
      <c r="Y114" s="5" t="str">
        <f t="shared" si="9"/>
        <v>On Time</v>
      </c>
      <c r="Z114" s="17">
        <f>IF(N114="",MAX(0,'Project Guide'!$B$7-M114),MAX(0,N114-M114))</f>
        <v>0</v>
      </c>
      <c r="AA114" s="11">
        <f t="shared" si="10"/>
        <v>0</v>
      </c>
      <c r="AB114" s="17">
        <f>IF(Q114="","",IF(R114="",'Project Guide'!$B$7-Q114,R114-Q114))</f>
        <v>66</v>
      </c>
      <c r="AC114" s="5" t="str">
        <f>IF(Q114="","Not Invoiced",IF(R114&lt;&gt;"","Paid",IF('Project Guide'!$B$7&gt;Q114+S114,"Overdue","Open")))</f>
        <v>Paid</v>
      </c>
      <c r="AD114" s="11">
        <f t="shared" si="11"/>
        <v>0</v>
      </c>
      <c r="AE114" s="5" t="str">
        <f t="shared" si="12"/>
        <v>2025-06</v>
      </c>
      <c r="AF114" s="44" t="str">
        <f t="shared" si="13"/>
        <v>Monitor</v>
      </c>
    </row>
    <row r="115" spans="1:32" ht="15">
      <c r="A115" s="5" t="s">
        <v>247</v>
      </c>
      <c r="B115" s="5" t="s">
        <v>161</v>
      </c>
      <c r="C115" s="5" t="s">
        <v>162</v>
      </c>
      <c r="D115" s="5" t="s">
        <v>67</v>
      </c>
      <c r="E115" s="5" t="s">
        <v>92</v>
      </c>
      <c r="F115" s="5" t="s">
        <v>93</v>
      </c>
      <c r="G115" s="5" t="s">
        <v>94</v>
      </c>
      <c r="H115" s="5" t="s">
        <v>60</v>
      </c>
      <c r="I115" s="5" t="s">
        <v>61</v>
      </c>
      <c r="J115" s="8">
        <v>45817.18790715278</v>
      </c>
      <c r="K115" s="8">
        <v>45821.18790715278</v>
      </c>
      <c r="L115" s="8">
        <v>45822.18790715278</v>
      </c>
      <c r="M115" s="8">
        <v>45852.18790715278</v>
      </c>
      <c r="N115" s="8">
        <v>45847.18790715278</v>
      </c>
      <c r="O115" s="11">
        <v>9028</v>
      </c>
      <c r="P115" s="11">
        <v>6428</v>
      </c>
      <c r="Q115" s="8">
        <v>45848.18790715278</v>
      </c>
      <c r="R115" s="8">
        <v>45885.18790715278</v>
      </c>
      <c r="S115" s="5">
        <v>30</v>
      </c>
      <c r="T115" s="5" t="s">
        <v>62</v>
      </c>
      <c r="U115" s="5" t="s">
        <v>63</v>
      </c>
      <c r="V115" s="11">
        <f t="shared" si="7"/>
        <v>2600</v>
      </c>
      <c r="W115" s="14">
        <f t="shared" si="8"/>
        <v>0.28799291094373064</v>
      </c>
      <c r="X115" s="17">
        <f>IF(N115="",'Project Guide'!$B$7-L115,N115-L115)</f>
        <v>25</v>
      </c>
      <c r="Y115" s="5" t="str">
        <f t="shared" si="9"/>
        <v>On Time</v>
      </c>
      <c r="Z115" s="17">
        <f>IF(N115="",MAX(0,'Project Guide'!$B$7-M115),MAX(0,N115-M115))</f>
        <v>0</v>
      </c>
      <c r="AA115" s="11">
        <f t="shared" si="10"/>
        <v>0</v>
      </c>
      <c r="AB115" s="17">
        <f>IF(Q115="","",IF(R115="",'Project Guide'!$B$7-Q115,R115-Q115))</f>
        <v>37</v>
      </c>
      <c r="AC115" s="5" t="str">
        <f>IF(Q115="","Not Invoiced",IF(R115&lt;&gt;"","Paid",IF('Project Guide'!$B$7&gt;Q115+S115,"Overdue","Open")))</f>
        <v>Paid</v>
      </c>
      <c r="AD115" s="11">
        <f t="shared" si="11"/>
        <v>0</v>
      </c>
      <c r="AE115" s="5" t="str">
        <f t="shared" si="12"/>
        <v>2025-06</v>
      </c>
      <c r="AF115" s="44" t="str">
        <f t="shared" si="13"/>
        <v>Monitor</v>
      </c>
    </row>
    <row r="116" spans="1:32" ht="15">
      <c r="A116" s="5" t="s">
        <v>248</v>
      </c>
      <c r="B116" s="5" t="s">
        <v>96</v>
      </c>
      <c r="C116" s="5" t="s">
        <v>97</v>
      </c>
      <c r="D116" s="5" t="s">
        <v>98</v>
      </c>
      <c r="E116" s="5" t="s">
        <v>150</v>
      </c>
      <c r="F116" s="5" t="s">
        <v>151</v>
      </c>
      <c r="G116" s="5" t="s">
        <v>117</v>
      </c>
      <c r="H116" s="5" t="s">
        <v>60</v>
      </c>
      <c r="I116" s="5" t="s">
        <v>61</v>
      </c>
      <c r="J116" s="8">
        <v>45818.166937581016</v>
      </c>
      <c r="K116" s="8">
        <v>45823.166937581016</v>
      </c>
      <c r="L116" s="8">
        <v>45823.166937581016</v>
      </c>
      <c r="M116" s="8">
        <v>45908.166937581016</v>
      </c>
      <c r="N116" s="8">
        <v>45911.166937581016</v>
      </c>
      <c r="O116" s="11">
        <v>14979</v>
      </c>
      <c r="P116" s="11">
        <v>10426</v>
      </c>
      <c r="Q116" s="8">
        <v>45911.166937581016</v>
      </c>
      <c r="R116" s="8">
        <v>45960.166937581016</v>
      </c>
      <c r="S116" s="5">
        <v>45</v>
      </c>
      <c r="T116" s="5" t="s">
        <v>62</v>
      </c>
      <c r="U116" s="5" t="s">
        <v>63</v>
      </c>
      <c r="V116" s="11">
        <f t="shared" si="7"/>
        <v>4553</v>
      </c>
      <c r="W116" s="14">
        <f t="shared" si="8"/>
        <v>0.30395887575939651</v>
      </c>
      <c r="X116" s="17">
        <f>IF(N116="",'Project Guide'!$B$7-L116,N116-L116)</f>
        <v>88</v>
      </c>
      <c r="Y116" s="5" t="str">
        <f t="shared" si="9"/>
        <v>Late</v>
      </c>
      <c r="Z116" s="17">
        <f>IF(N116="",MAX(0,'Project Guide'!$B$7-M116),MAX(0,N116-M116))</f>
        <v>3</v>
      </c>
      <c r="AA116" s="11">
        <f t="shared" si="10"/>
        <v>14979</v>
      </c>
      <c r="AB116" s="17">
        <f>IF(Q116="","",IF(R116="",'Project Guide'!$B$7-Q116,R116-Q116))</f>
        <v>49</v>
      </c>
      <c r="AC116" s="5" t="str">
        <f>IF(Q116="","Not Invoiced",IF(R116&lt;&gt;"","Paid",IF('Project Guide'!$B$7&gt;Q116+S116,"Overdue","Open")))</f>
        <v>Paid</v>
      </c>
      <c r="AD116" s="11">
        <f t="shared" si="11"/>
        <v>0</v>
      </c>
      <c r="AE116" s="5" t="str">
        <f t="shared" si="12"/>
        <v>2025-06</v>
      </c>
      <c r="AF116" s="44" t="str">
        <f t="shared" si="13"/>
        <v>P3</v>
      </c>
    </row>
    <row r="117" spans="1:32" ht="15">
      <c r="A117" s="5" t="s">
        <v>249</v>
      </c>
      <c r="B117" s="5" t="s">
        <v>124</v>
      </c>
      <c r="C117" s="5" t="s">
        <v>125</v>
      </c>
      <c r="D117" s="5" t="s">
        <v>56</v>
      </c>
      <c r="E117" s="5" t="s">
        <v>105</v>
      </c>
      <c r="F117" s="5" t="s">
        <v>106</v>
      </c>
      <c r="G117" s="5" t="s">
        <v>107</v>
      </c>
      <c r="H117" s="5" t="s">
        <v>49</v>
      </c>
      <c r="I117" s="5" t="s">
        <v>50</v>
      </c>
      <c r="J117" s="8">
        <v>45815.693470543978</v>
      </c>
      <c r="K117" s="8">
        <v>45822.693470543978</v>
      </c>
      <c r="L117" s="8">
        <v>45825.693470543978</v>
      </c>
      <c r="M117" s="8">
        <v>45870.693470543978</v>
      </c>
      <c r="N117" s="8">
        <v>45882.693470543978</v>
      </c>
      <c r="O117" s="11">
        <v>7054</v>
      </c>
      <c r="P117" s="11">
        <v>5586</v>
      </c>
      <c r="Q117" s="8">
        <v>45888.693470543978</v>
      </c>
      <c r="R117" s="8">
        <v>45951.693470543978</v>
      </c>
      <c r="S117" s="5">
        <v>60</v>
      </c>
      <c r="T117" s="5" t="s">
        <v>62</v>
      </c>
      <c r="U117" s="5" t="s">
        <v>63</v>
      </c>
      <c r="V117" s="11">
        <f t="shared" si="7"/>
        <v>1468</v>
      </c>
      <c r="W117" s="14">
        <f t="shared" si="8"/>
        <v>0.20810887439750497</v>
      </c>
      <c r="X117" s="17">
        <f>IF(N117="",'Project Guide'!$B$7-L117,N117-L117)</f>
        <v>57</v>
      </c>
      <c r="Y117" s="5" t="str">
        <f t="shared" si="9"/>
        <v>Late</v>
      </c>
      <c r="Z117" s="17">
        <f>IF(N117="",MAX(0,'Project Guide'!$B$7-M117),MAX(0,N117-M117))</f>
        <v>12</v>
      </c>
      <c r="AA117" s="11">
        <f t="shared" si="10"/>
        <v>7054</v>
      </c>
      <c r="AB117" s="17">
        <f>IF(Q117="","",IF(R117="",'Project Guide'!$B$7-Q117,R117-Q117))</f>
        <v>63</v>
      </c>
      <c r="AC117" s="5" t="str">
        <f>IF(Q117="","Not Invoiced",IF(R117&lt;&gt;"","Paid",IF('Project Guide'!$B$7&gt;Q117+S117,"Overdue","Open")))</f>
        <v>Paid</v>
      </c>
      <c r="AD117" s="11">
        <f t="shared" si="11"/>
        <v>0</v>
      </c>
      <c r="AE117" s="5" t="str">
        <f t="shared" si="12"/>
        <v>2025-06</v>
      </c>
      <c r="AF117" s="44" t="str">
        <f t="shared" si="13"/>
        <v>P2</v>
      </c>
    </row>
    <row r="118" spans="1:32" ht="15">
      <c r="A118" s="5" t="s">
        <v>250</v>
      </c>
      <c r="B118" s="5" t="s">
        <v>110</v>
      </c>
      <c r="C118" s="5" t="s">
        <v>111</v>
      </c>
      <c r="D118" s="5" t="s">
        <v>91</v>
      </c>
      <c r="E118" s="5" t="s">
        <v>46</v>
      </c>
      <c r="F118" s="5" t="s">
        <v>47</v>
      </c>
      <c r="G118" s="5" t="s">
        <v>48</v>
      </c>
      <c r="H118" s="5" t="s">
        <v>60</v>
      </c>
      <c r="I118" s="5" t="s">
        <v>61</v>
      </c>
      <c r="J118" s="8">
        <v>45824.253674641201</v>
      </c>
      <c r="K118" s="8">
        <v>45826.253674641201</v>
      </c>
      <c r="L118" s="8">
        <v>45827.253674641201</v>
      </c>
      <c r="M118" s="8">
        <v>45877.253674641201</v>
      </c>
      <c r="N118" s="8">
        <v>45876.253674641201</v>
      </c>
      <c r="O118" s="11">
        <v>19091</v>
      </c>
      <c r="P118" s="11">
        <v>12510</v>
      </c>
      <c r="Q118" s="8">
        <v>45880.253674641201</v>
      </c>
      <c r="R118" s="8">
        <v>45910.253674641201</v>
      </c>
      <c r="S118" s="5">
        <v>30</v>
      </c>
      <c r="T118" s="5" t="s">
        <v>135</v>
      </c>
      <c r="U118" s="5" t="s">
        <v>136</v>
      </c>
      <c r="V118" s="11">
        <f t="shared" si="7"/>
        <v>6581</v>
      </c>
      <c r="W118" s="14">
        <f t="shared" si="8"/>
        <v>0.34471740610758994</v>
      </c>
      <c r="X118" s="17">
        <f>IF(N118="",'Project Guide'!$B$7-L118,N118-L118)</f>
        <v>49</v>
      </c>
      <c r="Y118" s="5" t="str">
        <f t="shared" si="9"/>
        <v>On Time</v>
      </c>
      <c r="Z118" s="17">
        <f>IF(N118="",MAX(0,'Project Guide'!$B$7-M118),MAX(0,N118-M118))</f>
        <v>0</v>
      </c>
      <c r="AA118" s="11">
        <f t="shared" si="10"/>
        <v>0</v>
      </c>
      <c r="AB118" s="17">
        <f>IF(Q118="","",IF(R118="",'Project Guide'!$B$7-Q118,R118-Q118))</f>
        <v>30</v>
      </c>
      <c r="AC118" s="5" t="str">
        <f>IF(Q118="","Not Invoiced",IF(R118&lt;&gt;"","Paid",IF('Project Guide'!$B$7&gt;Q118+S118,"Overdue","Open")))</f>
        <v>Paid</v>
      </c>
      <c r="AD118" s="11">
        <f t="shared" si="11"/>
        <v>0</v>
      </c>
      <c r="AE118" s="5" t="str">
        <f t="shared" si="12"/>
        <v>2025-06</v>
      </c>
      <c r="AF118" s="44" t="str">
        <f t="shared" si="13"/>
        <v>Monitor</v>
      </c>
    </row>
    <row r="119" spans="1:32" ht="15">
      <c r="A119" s="5" t="s">
        <v>251</v>
      </c>
      <c r="B119" s="5" t="s">
        <v>65</v>
      </c>
      <c r="C119" s="5" t="s">
        <v>66</v>
      </c>
      <c r="D119" s="5" t="s">
        <v>67</v>
      </c>
      <c r="E119" s="5" t="s">
        <v>99</v>
      </c>
      <c r="F119" s="5" t="s">
        <v>100</v>
      </c>
      <c r="G119" s="5" t="s">
        <v>101</v>
      </c>
      <c r="H119" s="5" t="s">
        <v>86</v>
      </c>
      <c r="I119" s="5" t="s">
        <v>87</v>
      </c>
      <c r="J119" s="8">
        <v>45822.316217164349</v>
      </c>
      <c r="K119" s="8">
        <v>45825.316217164349</v>
      </c>
      <c r="L119" s="8">
        <v>45827.316217164349</v>
      </c>
      <c r="M119" s="8">
        <v>45875.316217164349</v>
      </c>
      <c r="N119" s="8">
        <v>45874.316217164349</v>
      </c>
      <c r="O119" s="11">
        <v>21019</v>
      </c>
      <c r="P119" s="11">
        <v>16842</v>
      </c>
      <c r="Q119" s="8">
        <v>45877.316217164349</v>
      </c>
      <c r="R119" s="8">
        <v>45922.316217164349</v>
      </c>
      <c r="S119" s="5">
        <v>45</v>
      </c>
      <c r="T119" s="5" t="s">
        <v>62</v>
      </c>
      <c r="U119" s="5" t="s">
        <v>63</v>
      </c>
      <c r="V119" s="11">
        <f t="shared" si="7"/>
        <v>4177</v>
      </c>
      <c r="W119" s="14">
        <f t="shared" si="8"/>
        <v>0.19872496312859794</v>
      </c>
      <c r="X119" s="17">
        <f>IF(N119="",'Project Guide'!$B$7-L119,N119-L119)</f>
        <v>47</v>
      </c>
      <c r="Y119" s="5" t="str">
        <f t="shared" si="9"/>
        <v>On Time</v>
      </c>
      <c r="Z119" s="17">
        <f>IF(N119="",MAX(0,'Project Guide'!$B$7-M119),MAX(0,N119-M119))</f>
        <v>0</v>
      </c>
      <c r="AA119" s="11">
        <f t="shared" si="10"/>
        <v>0</v>
      </c>
      <c r="AB119" s="17">
        <f>IF(Q119="","",IF(R119="",'Project Guide'!$B$7-Q119,R119-Q119))</f>
        <v>45</v>
      </c>
      <c r="AC119" s="5" t="str">
        <f>IF(Q119="","Not Invoiced",IF(R119&lt;&gt;"","Paid",IF('Project Guide'!$B$7&gt;Q119+S119,"Overdue","Open")))</f>
        <v>Paid</v>
      </c>
      <c r="AD119" s="11">
        <f t="shared" si="11"/>
        <v>0</v>
      </c>
      <c r="AE119" s="5" t="str">
        <f t="shared" si="12"/>
        <v>2025-06</v>
      </c>
      <c r="AF119" s="44" t="str">
        <f t="shared" si="13"/>
        <v>Monitor</v>
      </c>
    </row>
    <row r="120" spans="1:32" ht="15">
      <c r="A120" s="5" t="s">
        <v>252</v>
      </c>
      <c r="B120" s="5" t="s">
        <v>142</v>
      </c>
      <c r="C120" s="5" t="s">
        <v>143</v>
      </c>
      <c r="D120" s="5" t="s">
        <v>56</v>
      </c>
      <c r="E120" s="5" t="s">
        <v>57</v>
      </c>
      <c r="F120" s="5" t="s">
        <v>58</v>
      </c>
      <c r="G120" s="5" t="s">
        <v>59</v>
      </c>
      <c r="H120" s="5" t="s">
        <v>78</v>
      </c>
      <c r="I120" s="5" t="s">
        <v>79</v>
      </c>
      <c r="J120" s="8">
        <v>45822.198904444442</v>
      </c>
      <c r="K120" s="8">
        <v>45825.198904444442</v>
      </c>
      <c r="L120" s="8">
        <v>45828.198904444442</v>
      </c>
      <c r="M120" s="8">
        <v>45891.198904444442</v>
      </c>
      <c r="N120" s="8">
        <v>45914.198904444442</v>
      </c>
      <c r="O120" s="11">
        <v>27826</v>
      </c>
      <c r="P120" s="11">
        <v>20753</v>
      </c>
      <c r="Q120" s="8">
        <v>45916.198904444442</v>
      </c>
      <c r="R120" s="8">
        <v>45948.198904444442</v>
      </c>
      <c r="S120" s="5">
        <v>30</v>
      </c>
      <c r="T120" s="5" t="s">
        <v>121</v>
      </c>
      <c r="U120" s="5" t="s">
        <v>122</v>
      </c>
      <c r="V120" s="11">
        <f t="shared" si="7"/>
        <v>7073</v>
      </c>
      <c r="W120" s="14">
        <f t="shared" si="8"/>
        <v>0.25418673183353696</v>
      </c>
      <c r="X120" s="17">
        <f>IF(N120="",'Project Guide'!$B$7-L120,N120-L120)</f>
        <v>86</v>
      </c>
      <c r="Y120" s="5" t="str">
        <f t="shared" si="9"/>
        <v>Late</v>
      </c>
      <c r="Z120" s="17">
        <f>IF(N120="",MAX(0,'Project Guide'!$B$7-M120),MAX(0,N120-M120))</f>
        <v>23</v>
      </c>
      <c r="AA120" s="11">
        <f t="shared" si="10"/>
        <v>27826</v>
      </c>
      <c r="AB120" s="17">
        <f>IF(Q120="","",IF(R120="",'Project Guide'!$B$7-Q120,R120-Q120))</f>
        <v>32</v>
      </c>
      <c r="AC120" s="5" t="str">
        <f>IF(Q120="","Not Invoiced",IF(R120&lt;&gt;"","Paid",IF('Project Guide'!$B$7&gt;Q120+S120,"Overdue","Open")))</f>
        <v>Paid</v>
      </c>
      <c r="AD120" s="11">
        <f t="shared" si="11"/>
        <v>0</v>
      </c>
      <c r="AE120" s="5" t="str">
        <f t="shared" si="12"/>
        <v>2025-06</v>
      </c>
      <c r="AF120" s="44" t="str">
        <f t="shared" si="13"/>
        <v>P1</v>
      </c>
    </row>
    <row r="121" spans="1:32" ht="15">
      <c r="A121" s="5" t="s">
        <v>253</v>
      </c>
      <c r="B121" s="5" t="s">
        <v>161</v>
      </c>
      <c r="C121" s="5" t="s">
        <v>162</v>
      </c>
      <c r="D121" s="5" t="s">
        <v>67</v>
      </c>
      <c r="E121" s="5" t="s">
        <v>92</v>
      </c>
      <c r="F121" s="5" t="s">
        <v>93</v>
      </c>
      <c r="G121" s="5" t="s">
        <v>94</v>
      </c>
      <c r="H121" s="5" t="s">
        <v>75</v>
      </c>
      <c r="I121" s="5" t="s">
        <v>76</v>
      </c>
      <c r="J121" s="8">
        <v>45824.201532488427</v>
      </c>
      <c r="K121" s="8">
        <v>45828.201532488427</v>
      </c>
      <c r="L121" s="8">
        <v>45831.201532488427</v>
      </c>
      <c r="M121" s="8">
        <v>45866.201532488427</v>
      </c>
      <c r="N121" s="8">
        <v>45861.201532488427</v>
      </c>
      <c r="O121" s="11">
        <v>13996</v>
      </c>
      <c r="P121" s="11">
        <v>10198</v>
      </c>
      <c r="Q121" s="8">
        <v>45865.201532488427</v>
      </c>
      <c r="R121" s="8"/>
      <c r="S121" s="5">
        <v>30</v>
      </c>
      <c r="T121" s="5" t="s">
        <v>62</v>
      </c>
      <c r="U121" s="5" t="s">
        <v>63</v>
      </c>
      <c r="V121" s="11">
        <f t="shared" si="7"/>
        <v>3798</v>
      </c>
      <c r="W121" s="14">
        <f t="shared" si="8"/>
        <v>0.2713632466418977</v>
      </c>
      <c r="X121" s="17">
        <f>IF(N121="",'Project Guide'!$B$7-L121,N121-L121)</f>
        <v>30</v>
      </c>
      <c r="Y121" s="5" t="str">
        <f t="shared" si="9"/>
        <v>On Time</v>
      </c>
      <c r="Z121" s="17">
        <f>IF(N121="",MAX(0,'Project Guide'!$B$7-M121),MAX(0,N121-M121))</f>
        <v>0</v>
      </c>
      <c r="AA121" s="11">
        <f t="shared" si="10"/>
        <v>0</v>
      </c>
      <c r="AB121" s="17">
        <f>IF(Q121="","",IF(R121="",'Project Guide'!$B$7-Q121,R121-Q121))</f>
        <v>379.79846751157311</v>
      </c>
      <c r="AC121" s="5" t="str">
        <f>IF(Q121="","Not Invoiced",IF(R121&lt;&gt;"","Paid",IF('Project Guide'!$B$7&gt;Q121+S121,"Overdue","Open")))</f>
        <v>Overdue</v>
      </c>
      <c r="AD121" s="11">
        <f t="shared" si="11"/>
        <v>13996</v>
      </c>
      <c r="AE121" s="5" t="str">
        <f t="shared" si="12"/>
        <v>2025-06</v>
      </c>
      <c r="AF121" s="44" t="str">
        <f t="shared" si="13"/>
        <v>P1</v>
      </c>
    </row>
    <row r="122" spans="1:32" ht="15">
      <c r="A122" s="5" t="s">
        <v>254</v>
      </c>
      <c r="B122" s="5" t="s">
        <v>110</v>
      </c>
      <c r="C122" s="5" t="s">
        <v>111</v>
      </c>
      <c r="D122" s="5" t="s">
        <v>91</v>
      </c>
      <c r="E122" s="5" t="s">
        <v>68</v>
      </c>
      <c r="F122" s="5" t="s">
        <v>69</v>
      </c>
      <c r="G122" s="5" t="s">
        <v>70</v>
      </c>
      <c r="H122" s="5" t="s">
        <v>75</v>
      </c>
      <c r="I122" s="5" t="s">
        <v>76</v>
      </c>
      <c r="J122" s="8">
        <v>45824.553160439813</v>
      </c>
      <c r="K122" s="8">
        <v>45829.553160439813</v>
      </c>
      <c r="L122" s="8">
        <v>45831.553160439813</v>
      </c>
      <c r="M122" s="8">
        <v>45869.553160439813</v>
      </c>
      <c r="N122" s="8">
        <v>45866.553160439813</v>
      </c>
      <c r="O122" s="11">
        <v>15680</v>
      </c>
      <c r="P122" s="11">
        <v>11255</v>
      </c>
      <c r="Q122" s="8">
        <v>45871.553160439813</v>
      </c>
      <c r="R122" s="8">
        <v>45925.553160439813</v>
      </c>
      <c r="S122" s="5">
        <v>45</v>
      </c>
      <c r="T122" s="5" t="s">
        <v>62</v>
      </c>
      <c r="U122" s="5" t="s">
        <v>63</v>
      </c>
      <c r="V122" s="11">
        <f t="shared" si="7"/>
        <v>4425</v>
      </c>
      <c r="W122" s="14">
        <f t="shared" si="8"/>
        <v>0.28220663265306123</v>
      </c>
      <c r="X122" s="17">
        <f>IF(N122="",'Project Guide'!$B$7-L122,N122-L122)</f>
        <v>35</v>
      </c>
      <c r="Y122" s="5" t="str">
        <f t="shared" si="9"/>
        <v>On Time</v>
      </c>
      <c r="Z122" s="17">
        <f>IF(N122="",MAX(0,'Project Guide'!$B$7-M122),MAX(0,N122-M122))</f>
        <v>0</v>
      </c>
      <c r="AA122" s="11">
        <f t="shared" si="10"/>
        <v>0</v>
      </c>
      <c r="AB122" s="17">
        <f>IF(Q122="","",IF(R122="",'Project Guide'!$B$7-Q122,R122-Q122))</f>
        <v>54</v>
      </c>
      <c r="AC122" s="5" t="str">
        <f>IF(Q122="","Not Invoiced",IF(R122&lt;&gt;"","Paid",IF('Project Guide'!$B$7&gt;Q122+S122,"Overdue","Open")))</f>
        <v>Paid</v>
      </c>
      <c r="AD122" s="11">
        <f t="shared" si="11"/>
        <v>0</v>
      </c>
      <c r="AE122" s="5" t="str">
        <f t="shared" si="12"/>
        <v>2025-06</v>
      </c>
      <c r="AF122" s="44" t="str">
        <f t="shared" si="13"/>
        <v>Monitor</v>
      </c>
    </row>
    <row r="123" spans="1:32" ht="15">
      <c r="A123" s="5" t="s">
        <v>255</v>
      </c>
      <c r="B123" s="5" t="s">
        <v>110</v>
      </c>
      <c r="C123" s="5" t="s">
        <v>111</v>
      </c>
      <c r="D123" s="5" t="s">
        <v>91</v>
      </c>
      <c r="E123" s="5" t="s">
        <v>146</v>
      </c>
      <c r="F123" s="5" t="s">
        <v>147</v>
      </c>
      <c r="G123" s="5" t="s">
        <v>85</v>
      </c>
      <c r="H123" s="5" t="s">
        <v>49</v>
      </c>
      <c r="I123" s="5" t="s">
        <v>50</v>
      </c>
      <c r="J123" s="8">
        <v>45817.660599421295</v>
      </c>
      <c r="K123" s="8">
        <v>45831.660599421295</v>
      </c>
      <c r="L123" s="8">
        <v>45833.660599421295</v>
      </c>
      <c r="M123" s="8">
        <v>45850.660599421295</v>
      </c>
      <c r="N123" s="8">
        <v>45842.660599421295</v>
      </c>
      <c r="O123" s="11">
        <v>54202</v>
      </c>
      <c r="P123" s="11">
        <v>36879</v>
      </c>
      <c r="Q123" s="8">
        <v>45844.660599421295</v>
      </c>
      <c r="R123" s="8">
        <v>45864.660599421295</v>
      </c>
      <c r="S123" s="5">
        <v>30</v>
      </c>
      <c r="T123" s="5" t="s">
        <v>130</v>
      </c>
      <c r="U123" s="5" t="s">
        <v>131</v>
      </c>
      <c r="V123" s="11">
        <f t="shared" si="7"/>
        <v>17323</v>
      </c>
      <c r="W123" s="14">
        <f t="shared" si="8"/>
        <v>0.3196007527397513</v>
      </c>
      <c r="X123" s="17">
        <f>IF(N123="",'Project Guide'!$B$7-L123,N123-L123)</f>
        <v>9</v>
      </c>
      <c r="Y123" s="5" t="str">
        <f t="shared" si="9"/>
        <v>On Time</v>
      </c>
      <c r="Z123" s="17">
        <f>IF(N123="",MAX(0,'Project Guide'!$B$7-M123),MAX(0,N123-M123))</f>
        <v>0</v>
      </c>
      <c r="AA123" s="11">
        <f t="shared" si="10"/>
        <v>0</v>
      </c>
      <c r="AB123" s="17">
        <f>IF(Q123="","",IF(R123="",'Project Guide'!$B$7-Q123,R123-Q123))</f>
        <v>20</v>
      </c>
      <c r="AC123" s="5" t="str">
        <f>IF(Q123="","Not Invoiced",IF(R123&lt;&gt;"","Paid",IF('Project Guide'!$B$7&gt;Q123+S123,"Overdue","Open")))</f>
        <v>Paid</v>
      </c>
      <c r="AD123" s="11">
        <f t="shared" si="11"/>
        <v>0</v>
      </c>
      <c r="AE123" s="5" t="str">
        <f t="shared" si="12"/>
        <v>2025-06</v>
      </c>
      <c r="AF123" s="44" t="str">
        <f t="shared" si="13"/>
        <v>Monitor</v>
      </c>
    </row>
    <row r="124" spans="1:32" ht="15">
      <c r="A124" s="5" t="s">
        <v>256</v>
      </c>
      <c r="B124" s="5" t="s">
        <v>142</v>
      </c>
      <c r="C124" s="5" t="s">
        <v>143</v>
      </c>
      <c r="D124" s="5" t="s">
        <v>56</v>
      </c>
      <c r="E124" s="5" t="s">
        <v>150</v>
      </c>
      <c r="F124" s="5" t="s">
        <v>151</v>
      </c>
      <c r="G124" s="5" t="s">
        <v>117</v>
      </c>
      <c r="H124" s="5" t="s">
        <v>49</v>
      </c>
      <c r="I124" s="5" t="s">
        <v>50</v>
      </c>
      <c r="J124" s="8">
        <v>45829.303852303237</v>
      </c>
      <c r="K124" s="8">
        <v>45831.303852303237</v>
      </c>
      <c r="L124" s="8">
        <v>45834.303852303237</v>
      </c>
      <c r="M124" s="8">
        <v>45916.303852303237</v>
      </c>
      <c r="N124" s="8">
        <v>45919.303852303237</v>
      </c>
      <c r="O124" s="11">
        <v>23422</v>
      </c>
      <c r="P124" s="11">
        <v>18042</v>
      </c>
      <c r="Q124" s="8">
        <v>45919.303852303237</v>
      </c>
      <c r="R124" s="8">
        <v>45961.303852303237</v>
      </c>
      <c r="S124" s="5">
        <v>45</v>
      </c>
      <c r="T124" s="5" t="s">
        <v>135</v>
      </c>
      <c r="U124" s="5" t="s">
        <v>136</v>
      </c>
      <c r="V124" s="11">
        <f t="shared" si="7"/>
        <v>5380</v>
      </c>
      <c r="W124" s="14">
        <f t="shared" si="8"/>
        <v>0.22969857399026555</v>
      </c>
      <c r="X124" s="17">
        <f>IF(N124="",'Project Guide'!$B$7-L124,N124-L124)</f>
        <v>85</v>
      </c>
      <c r="Y124" s="5" t="str">
        <f t="shared" si="9"/>
        <v>Late</v>
      </c>
      <c r="Z124" s="17">
        <f>IF(N124="",MAX(0,'Project Guide'!$B$7-M124),MAX(0,N124-M124))</f>
        <v>3</v>
      </c>
      <c r="AA124" s="11">
        <f t="shared" si="10"/>
        <v>23422</v>
      </c>
      <c r="AB124" s="17">
        <f>IF(Q124="","",IF(R124="",'Project Guide'!$B$7-Q124,R124-Q124))</f>
        <v>42</v>
      </c>
      <c r="AC124" s="5" t="str">
        <f>IF(Q124="","Not Invoiced",IF(R124&lt;&gt;"","Paid",IF('Project Guide'!$B$7&gt;Q124+S124,"Overdue","Open")))</f>
        <v>Paid</v>
      </c>
      <c r="AD124" s="11">
        <f t="shared" si="11"/>
        <v>0</v>
      </c>
      <c r="AE124" s="5" t="str">
        <f t="shared" si="12"/>
        <v>2025-06</v>
      </c>
      <c r="AF124" s="44" t="str">
        <f t="shared" si="13"/>
        <v>P2</v>
      </c>
    </row>
    <row r="125" spans="1:32" ht="15">
      <c r="A125" s="5" t="s">
        <v>257</v>
      </c>
      <c r="B125" s="5" t="s">
        <v>103</v>
      </c>
      <c r="C125" s="5" t="s">
        <v>104</v>
      </c>
      <c r="D125" s="5" t="s">
        <v>98</v>
      </c>
      <c r="E125" s="5" t="s">
        <v>128</v>
      </c>
      <c r="F125" s="5" t="s">
        <v>129</v>
      </c>
      <c r="G125" s="5" t="s">
        <v>85</v>
      </c>
      <c r="H125" s="5" t="s">
        <v>49</v>
      </c>
      <c r="I125" s="5" t="s">
        <v>50</v>
      </c>
      <c r="J125" s="8">
        <v>45833.538014409722</v>
      </c>
      <c r="K125" s="8">
        <v>45834.538014409722</v>
      </c>
      <c r="L125" s="8">
        <v>45835.538014409722</v>
      </c>
      <c r="M125" s="8">
        <v>45866.538014409722</v>
      </c>
      <c r="N125" s="8">
        <v>45861.538014409722</v>
      </c>
      <c r="O125" s="11">
        <v>11803</v>
      </c>
      <c r="P125" s="11">
        <v>9377</v>
      </c>
      <c r="Q125" s="8">
        <v>45866.538014409722</v>
      </c>
      <c r="R125" s="8">
        <v>45906.538014409722</v>
      </c>
      <c r="S125" s="5">
        <v>45</v>
      </c>
      <c r="T125" s="5" t="s">
        <v>62</v>
      </c>
      <c r="U125" s="5" t="s">
        <v>63</v>
      </c>
      <c r="V125" s="11">
        <f t="shared" si="7"/>
        <v>2426</v>
      </c>
      <c r="W125" s="14">
        <f t="shared" si="8"/>
        <v>0.20554096416165382</v>
      </c>
      <c r="X125" s="17">
        <f>IF(N125="",'Project Guide'!$B$7-L125,N125-L125)</f>
        <v>26</v>
      </c>
      <c r="Y125" s="5" t="str">
        <f t="shared" si="9"/>
        <v>On Time</v>
      </c>
      <c r="Z125" s="17">
        <f>IF(N125="",MAX(0,'Project Guide'!$B$7-M125),MAX(0,N125-M125))</f>
        <v>0</v>
      </c>
      <c r="AA125" s="11">
        <f t="shared" si="10"/>
        <v>0</v>
      </c>
      <c r="AB125" s="17">
        <f>IF(Q125="","",IF(R125="",'Project Guide'!$B$7-Q125,R125-Q125))</f>
        <v>40</v>
      </c>
      <c r="AC125" s="5" t="str">
        <f>IF(Q125="","Not Invoiced",IF(R125&lt;&gt;"","Paid",IF('Project Guide'!$B$7&gt;Q125+S125,"Overdue","Open")))</f>
        <v>Paid</v>
      </c>
      <c r="AD125" s="11">
        <f t="shared" si="11"/>
        <v>0</v>
      </c>
      <c r="AE125" s="5" t="str">
        <f t="shared" si="12"/>
        <v>2025-06</v>
      </c>
      <c r="AF125" s="44" t="str">
        <f t="shared" si="13"/>
        <v>Monitor</v>
      </c>
    </row>
    <row r="126" spans="1:32" ht="15">
      <c r="A126" s="5" t="s">
        <v>258</v>
      </c>
      <c r="B126" s="5" t="s">
        <v>103</v>
      </c>
      <c r="C126" s="5" t="s">
        <v>104</v>
      </c>
      <c r="D126" s="5" t="s">
        <v>98</v>
      </c>
      <c r="E126" s="5" t="s">
        <v>68</v>
      </c>
      <c r="F126" s="5" t="s">
        <v>69</v>
      </c>
      <c r="G126" s="5" t="s">
        <v>70</v>
      </c>
      <c r="H126" s="5" t="s">
        <v>49</v>
      </c>
      <c r="I126" s="5" t="s">
        <v>50</v>
      </c>
      <c r="J126" s="8">
        <v>45834.184118055557</v>
      </c>
      <c r="K126" s="8">
        <v>45836.184118055557</v>
      </c>
      <c r="L126" s="8">
        <v>45839.184118055557</v>
      </c>
      <c r="M126" s="8">
        <v>45879.184118055557</v>
      </c>
      <c r="N126" s="8">
        <v>45879.184118055557</v>
      </c>
      <c r="O126" s="11">
        <v>27322</v>
      </c>
      <c r="P126" s="11">
        <v>22217</v>
      </c>
      <c r="Q126" s="8">
        <v>45882.184118055557</v>
      </c>
      <c r="R126" s="8">
        <v>45917.184118055557</v>
      </c>
      <c r="S126" s="5">
        <v>45</v>
      </c>
      <c r="T126" s="5" t="s">
        <v>135</v>
      </c>
      <c r="U126" s="5" t="s">
        <v>136</v>
      </c>
      <c r="V126" s="11">
        <f t="shared" si="7"/>
        <v>5105</v>
      </c>
      <c r="W126" s="14">
        <f t="shared" si="8"/>
        <v>0.18684576531732669</v>
      </c>
      <c r="X126" s="17">
        <f>IF(N126="",'Project Guide'!$B$7-L126,N126-L126)</f>
        <v>40</v>
      </c>
      <c r="Y126" s="5" t="str">
        <f t="shared" si="9"/>
        <v>On Time</v>
      </c>
      <c r="Z126" s="17">
        <f>IF(N126="",MAX(0,'Project Guide'!$B$7-M126),MAX(0,N126-M126))</f>
        <v>0</v>
      </c>
      <c r="AA126" s="11">
        <f t="shared" si="10"/>
        <v>0</v>
      </c>
      <c r="AB126" s="17">
        <f>IF(Q126="","",IF(R126="",'Project Guide'!$B$7-Q126,R126-Q126))</f>
        <v>35</v>
      </c>
      <c r="AC126" s="5" t="str">
        <f>IF(Q126="","Not Invoiced",IF(R126&lt;&gt;"","Paid",IF('Project Guide'!$B$7&gt;Q126+S126,"Overdue","Open")))</f>
        <v>Paid</v>
      </c>
      <c r="AD126" s="11">
        <f t="shared" si="11"/>
        <v>0</v>
      </c>
      <c r="AE126" s="5" t="str">
        <f t="shared" si="12"/>
        <v>2025-07</v>
      </c>
      <c r="AF126" s="44" t="str">
        <f t="shared" si="13"/>
        <v>Monitor</v>
      </c>
    </row>
    <row r="127" spans="1:32" ht="15">
      <c r="A127" s="5" t="s">
        <v>259</v>
      </c>
      <c r="B127" s="5" t="s">
        <v>110</v>
      </c>
      <c r="C127" s="5" t="s">
        <v>111</v>
      </c>
      <c r="D127" s="5" t="s">
        <v>91</v>
      </c>
      <c r="E127" s="5" t="s">
        <v>128</v>
      </c>
      <c r="F127" s="5" t="s">
        <v>129</v>
      </c>
      <c r="G127" s="5" t="s">
        <v>85</v>
      </c>
      <c r="H127" s="5" t="s">
        <v>49</v>
      </c>
      <c r="I127" s="5" t="s">
        <v>50</v>
      </c>
      <c r="J127" s="8">
        <v>45832.57415615741</v>
      </c>
      <c r="K127" s="8">
        <v>45837.57415615741</v>
      </c>
      <c r="L127" s="8">
        <v>45841.57415615741</v>
      </c>
      <c r="M127" s="8">
        <v>45869.57415615741</v>
      </c>
      <c r="N127" s="8">
        <v>45887.57415615741</v>
      </c>
      <c r="O127" s="11">
        <v>22349</v>
      </c>
      <c r="P127" s="11">
        <v>16666</v>
      </c>
      <c r="Q127" s="8">
        <v>45890.57415615741</v>
      </c>
      <c r="R127" s="8">
        <v>45961.57415615741</v>
      </c>
      <c r="S127" s="5">
        <v>60</v>
      </c>
      <c r="T127" s="5" t="s">
        <v>121</v>
      </c>
      <c r="U127" s="5" t="s">
        <v>122</v>
      </c>
      <c r="V127" s="11">
        <f t="shared" si="7"/>
        <v>5683</v>
      </c>
      <c r="W127" s="14">
        <f t="shared" si="8"/>
        <v>0.25428430802273033</v>
      </c>
      <c r="X127" s="17">
        <f>IF(N127="",'Project Guide'!$B$7-L127,N127-L127)</f>
        <v>46</v>
      </c>
      <c r="Y127" s="5" t="str">
        <f t="shared" si="9"/>
        <v>Late</v>
      </c>
      <c r="Z127" s="17">
        <f>IF(N127="",MAX(0,'Project Guide'!$B$7-M127),MAX(0,N127-M127))</f>
        <v>18</v>
      </c>
      <c r="AA127" s="11">
        <f t="shared" si="10"/>
        <v>22349</v>
      </c>
      <c r="AB127" s="17">
        <f>IF(Q127="","",IF(R127="",'Project Guide'!$B$7-Q127,R127-Q127))</f>
        <v>71</v>
      </c>
      <c r="AC127" s="5" t="str">
        <f>IF(Q127="","Not Invoiced",IF(R127&lt;&gt;"","Paid",IF('Project Guide'!$B$7&gt;Q127+S127,"Overdue","Open")))</f>
        <v>Paid</v>
      </c>
      <c r="AD127" s="11">
        <f t="shared" si="11"/>
        <v>0</v>
      </c>
      <c r="AE127" s="5" t="str">
        <f t="shared" si="12"/>
        <v>2025-07</v>
      </c>
      <c r="AF127" s="44" t="str">
        <f t="shared" si="13"/>
        <v>P1</v>
      </c>
    </row>
    <row r="128" spans="1:32" ht="15">
      <c r="A128" s="5" t="s">
        <v>260</v>
      </c>
      <c r="B128" s="5" t="s">
        <v>65</v>
      </c>
      <c r="C128" s="5" t="s">
        <v>66</v>
      </c>
      <c r="D128" s="5" t="s">
        <v>67</v>
      </c>
      <c r="E128" s="5" t="s">
        <v>128</v>
      </c>
      <c r="F128" s="5" t="s">
        <v>129</v>
      </c>
      <c r="G128" s="5" t="s">
        <v>85</v>
      </c>
      <c r="H128" s="5" t="s">
        <v>60</v>
      </c>
      <c r="I128" s="5" t="s">
        <v>61</v>
      </c>
      <c r="J128" s="8">
        <v>45836.783058159723</v>
      </c>
      <c r="K128" s="8">
        <v>45841.783058159723</v>
      </c>
      <c r="L128" s="8">
        <v>45841.783058159723</v>
      </c>
      <c r="M128" s="8">
        <v>45859.783058159723</v>
      </c>
      <c r="N128" s="8">
        <v>45859.783058159723</v>
      </c>
      <c r="O128" s="11">
        <v>12016</v>
      </c>
      <c r="P128" s="11">
        <v>9827</v>
      </c>
      <c r="Q128" s="8">
        <v>45864.783058159723</v>
      </c>
      <c r="R128" s="8">
        <v>45938.783058159723</v>
      </c>
      <c r="S128" s="5">
        <v>60</v>
      </c>
      <c r="T128" s="5" t="s">
        <v>62</v>
      </c>
      <c r="U128" s="5" t="s">
        <v>63</v>
      </c>
      <c r="V128" s="11">
        <f t="shared" si="7"/>
        <v>2189</v>
      </c>
      <c r="W128" s="14">
        <f t="shared" si="8"/>
        <v>0.18217376830892143</v>
      </c>
      <c r="X128" s="17">
        <f>IF(N128="",'Project Guide'!$B$7-L128,N128-L128)</f>
        <v>18</v>
      </c>
      <c r="Y128" s="5" t="str">
        <f t="shared" si="9"/>
        <v>On Time</v>
      </c>
      <c r="Z128" s="17">
        <f>IF(N128="",MAX(0,'Project Guide'!$B$7-M128),MAX(0,N128-M128))</f>
        <v>0</v>
      </c>
      <c r="AA128" s="11">
        <f t="shared" si="10"/>
        <v>0</v>
      </c>
      <c r="AB128" s="17">
        <f>IF(Q128="","",IF(R128="",'Project Guide'!$B$7-Q128,R128-Q128))</f>
        <v>74</v>
      </c>
      <c r="AC128" s="5" t="str">
        <f>IF(Q128="","Not Invoiced",IF(R128&lt;&gt;"","Paid",IF('Project Guide'!$B$7&gt;Q128+S128,"Overdue","Open")))</f>
        <v>Paid</v>
      </c>
      <c r="AD128" s="11">
        <f t="shared" si="11"/>
        <v>0</v>
      </c>
      <c r="AE128" s="5" t="str">
        <f t="shared" si="12"/>
        <v>2025-07</v>
      </c>
      <c r="AF128" s="44" t="str">
        <f t="shared" si="13"/>
        <v>Monitor</v>
      </c>
    </row>
    <row r="129" spans="1:32" ht="15">
      <c r="A129" s="5" t="s">
        <v>261</v>
      </c>
      <c r="B129" s="5" t="s">
        <v>89</v>
      </c>
      <c r="C129" s="5" t="s">
        <v>90</v>
      </c>
      <c r="D129" s="5" t="s">
        <v>91</v>
      </c>
      <c r="E129" s="5" t="s">
        <v>105</v>
      </c>
      <c r="F129" s="5" t="s">
        <v>106</v>
      </c>
      <c r="G129" s="5" t="s">
        <v>107</v>
      </c>
      <c r="H129" s="5" t="s">
        <v>75</v>
      </c>
      <c r="I129" s="5" t="s">
        <v>76</v>
      </c>
      <c r="J129" s="8">
        <v>45828.36128636574</v>
      </c>
      <c r="K129" s="8">
        <v>45840.36128636574</v>
      </c>
      <c r="L129" s="8">
        <v>45842.36128636574</v>
      </c>
      <c r="M129" s="8">
        <v>45897.36128636574</v>
      </c>
      <c r="N129" s="8">
        <v>45896.36128636574</v>
      </c>
      <c r="O129" s="11">
        <v>29895</v>
      </c>
      <c r="P129" s="11">
        <v>20255</v>
      </c>
      <c r="Q129" s="8">
        <v>45897.36128636574</v>
      </c>
      <c r="R129" s="8">
        <v>45955.36128636574</v>
      </c>
      <c r="S129" s="5">
        <v>45</v>
      </c>
      <c r="T129" s="5" t="s">
        <v>130</v>
      </c>
      <c r="U129" s="5" t="s">
        <v>131</v>
      </c>
      <c r="V129" s="11">
        <f t="shared" si="7"/>
        <v>9640</v>
      </c>
      <c r="W129" s="14">
        <f t="shared" si="8"/>
        <v>0.32246195015888945</v>
      </c>
      <c r="X129" s="17">
        <f>IF(N129="",'Project Guide'!$B$7-L129,N129-L129)</f>
        <v>54</v>
      </c>
      <c r="Y129" s="5" t="str">
        <f t="shared" si="9"/>
        <v>On Time</v>
      </c>
      <c r="Z129" s="17">
        <f>IF(N129="",MAX(0,'Project Guide'!$B$7-M129),MAX(0,N129-M129))</f>
        <v>0</v>
      </c>
      <c r="AA129" s="11">
        <f t="shared" si="10"/>
        <v>0</v>
      </c>
      <c r="AB129" s="17">
        <f>IF(Q129="","",IF(R129="",'Project Guide'!$B$7-Q129,R129-Q129))</f>
        <v>58</v>
      </c>
      <c r="AC129" s="5" t="str">
        <f>IF(Q129="","Not Invoiced",IF(R129&lt;&gt;"","Paid",IF('Project Guide'!$B$7&gt;Q129+S129,"Overdue","Open")))</f>
        <v>Paid</v>
      </c>
      <c r="AD129" s="11">
        <f t="shared" si="11"/>
        <v>0</v>
      </c>
      <c r="AE129" s="5" t="str">
        <f t="shared" si="12"/>
        <v>2025-07</v>
      </c>
      <c r="AF129" s="44" t="str">
        <f t="shared" si="13"/>
        <v>Monitor</v>
      </c>
    </row>
    <row r="130" spans="1:32" ht="15">
      <c r="A130" s="5" t="s">
        <v>262</v>
      </c>
      <c r="B130" s="5" t="s">
        <v>65</v>
      </c>
      <c r="C130" s="5" t="s">
        <v>66</v>
      </c>
      <c r="D130" s="5" t="s">
        <v>67</v>
      </c>
      <c r="E130" s="5" t="s">
        <v>99</v>
      </c>
      <c r="F130" s="5" t="s">
        <v>100</v>
      </c>
      <c r="G130" s="5" t="s">
        <v>101</v>
      </c>
      <c r="H130" s="5" t="s">
        <v>49</v>
      </c>
      <c r="I130" s="5" t="s">
        <v>50</v>
      </c>
      <c r="J130" s="8">
        <v>45831.394547719909</v>
      </c>
      <c r="K130" s="8">
        <v>45838.394547719909</v>
      </c>
      <c r="L130" s="8">
        <v>45842.394547719909</v>
      </c>
      <c r="M130" s="8">
        <v>45880.394547719909</v>
      </c>
      <c r="N130" s="8">
        <v>45886.394547719909</v>
      </c>
      <c r="O130" s="11">
        <v>40970</v>
      </c>
      <c r="P130" s="11">
        <v>33261</v>
      </c>
      <c r="Q130" s="8">
        <v>45892.394547719909</v>
      </c>
      <c r="R130" s="8"/>
      <c r="S130" s="5">
        <v>45</v>
      </c>
      <c r="T130" s="5" t="s">
        <v>62</v>
      </c>
      <c r="U130" s="5" t="s">
        <v>63</v>
      </c>
      <c r="V130" s="11">
        <f t="shared" ref="V130:V193" si="14">O130-P130</f>
        <v>7709</v>
      </c>
      <c r="W130" s="14">
        <f t="shared" ref="W130:W193" si="15">IFERROR(V130/O130,0)</f>
        <v>0.18816206980717598</v>
      </c>
      <c r="X130" s="17">
        <f>IF(N130="",'Project Guide'!$B$7-L130,N130-L130)</f>
        <v>44</v>
      </c>
      <c r="Y130" s="5" t="str">
        <f t="shared" ref="Y130:Y193" si="16">IF(N130="","Open",IF(N130&lt;=M130,"On Time","Late"))</f>
        <v>Late</v>
      </c>
      <c r="Z130" s="17">
        <f>IF(N130="",MAX(0,'Project Guide'!$B$7-M130),MAX(0,N130-M130))</f>
        <v>6</v>
      </c>
      <c r="AA130" s="11">
        <f t="shared" ref="AA130:AA193" si="17">IF(Z130&gt;0,O130,0)</f>
        <v>40970</v>
      </c>
      <c r="AB130" s="17">
        <f>IF(Q130="","",IF(R130="",'Project Guide'!$B$7-Q130,R130-Q130))</f>
        <v>352.60545228009141</v>
      </c>
      <c r="AC130" s="5" t="str">
        <f>IF(Q130="","Not Invoiced",IF(R130&lt;&gt;"","Paid",IF('Project Guide'!$B$7&gt;Q130+S130,"Overdue","Open")))</f>
        <v>Overdue</v>
      </c>
      <c r="AD130" s="11">
        <f t="shared" ref="AD130:AD193" si="18">IF(OR(AC130="Open",AC130="Overdue"),O130,0)</f>
        <v>40970</v>
      </c>
      <c r="AE130" s="5" t="str">
        <f t="shared" ref="AE130:AE193" si="19">TEXT(L130,"yyyy-mm")</f>
        <v>2025-07</v>
      </c>
      <c r="AF130" s="44" t="str">
        <f t="shared" ref="AF130:AF193" si="20">IF(OR(AC130="Overdue",AA130&gt;=40000,Z130&gt;=15),"P1",IF(OR(Z130&gt;=7,AA130&gt;=20000),"P2",IF(Z130&gt;0,"P3","Monitor")))</f>
        <v>P1</v>
      </c>
    </row>
    <row r="131" spans="1:32" ht="15">
      <c r="A131" s="5" t="s">
        <v>263</v>
      </c>
      <c r="B131" s="5" t="s">
        <v>161</v>
      </c>
      <c r="C131" s="5" t="s">
        <v>162</v>
      </c>
      <c r="D131" s="5" t="s">
        <v>67</v>
      </c>
      <c r="E131" s="5" t="s">
        <v>92</v>
      </c>
      <c r="F131" s="5" t="s">
        <v>93</v>
      </c>
      <c r="G131" s="5" t="s">
        <v>94</v>
      </c>
      <c r="H131" s="5" t="s">
        <v>86</v>
      </c>
      <c r="I131" s="5" t="s">
        <v>87</v>
      </c>
      <c r="J131" s="8">
        <v>45838.973449421297</v>
      </c>
      <c r="K131" s="8">
        <v>45841.973449421297</v>
      </c>
      <c r="L131" s="8">
        <v>45842.973449421297</v>
      </c>
      <c r="M131" s="8">
        <v>45881.973449421297</v>
      </c>
      <c r="N131" s="8">
        <v>45879.973449421297</v>
      </c>
      <c r="O131" s="11">
        <v>21029</v>
      </c>
      <c r="P131" s="11">
        <v>16449</v>
      </c>
      <c r="Q131" s="8">
        <v>45884.973449421297</v>
      </c>
      <c r="R131" s="8"/>
      <c r="S131" s="5">
        <v>45</v>
      </c>
      <c r="T131" s="5" t="s">
        <v>62</v>
      </c>
      <c r="U131" s="5" t="s">
        <v>63</v>
      </c>
      <c r="V131" s="11">
        <f t="shared" si="14"/>
        <v>4580</v>
      </c>
      <c r="W131" s="14">
        <f t="shared" si="15"/>
        <v>0.21779447429739884</v>
      </c>
      <c r="X131" s="17">
        <f>IF(N131="",'Project Guide'!$B$7-L131,N131-L131)</f>
        <v>37</v>
      </c>
      <c r="Y131" s="5" t="str">
        <f t="shared" si="16"/>
        <v>On Time</v>
      </c>
      <c r="Z131" s="17">
        <f>IF(N131="",MAX(0,'Project Guide'!$B$7-M131),MAX(0,N131-M131))</f>
        <v>0</v>
      </c>
      <c r="AA131" s="11">
        <f t="shared" si="17"/>
        <v>0</v>
      </c>
      <c r="AB131" s="17">
        <f>IF(Q131="","",IF(R131="",'Project Guide'!$B$7-Q131,R131-Q131))</f>
        <v>360.02655057870288</v>
      </c>
      <c r="AC131" s="5" t="str">
        <f>IF(Q131="","Not Invoiced",IF(R131&lt;&gt;"","Paid",IF('Project Guide'!$B$7&gt;Q131+S131,"Overdue","Open")))</f>
        <v>Overdue</v>
      </c>
      <c r="AD131" s="11">
        <f t="shared" si="18"/>
        <v>21029</v>
      </c>
      <c r="AE131" s="5" t="str">
        <f t="shared" si="19"/>
        <v>2025-07</v>
      </c>
      <c r="AF131" s="44" t="str">
        <f t="shared" si="20"/>
        <v>P1</v>
      </c>
    </row>
    <row r="132" spans="1:32" ht="15">
      <c r="A132" s="5" t="s">
        <v>264</v>
      </c>
      <c r="B132" s="5" t="s">
        <v>124</v>
      </c>
      <c r="C132" s="5" t="s">
        <v>125</v>
      </c>
      <c r="D132" s="5" t="s">
        <v>56</v>
      </c>
      <c r="E132" s="5" t="s">
        <v>68</v>
      </c>
      <c r="F132" s="5" t="s">
        <v>69</v>
      </c>
      <c r="G132" s="5" t="s">
        <v>70</v>
      </c>
      <c r="H132" s="5" t="s">
        <v>78</v>
      </c>
      <c r="I132" s="5" t="s">
        <v>79</v>
      </c>
      <c r="J132" s="8">
        <v>45839.516818159726</v>
      </c>
      <c r="K132" s="8">
        <v>45844.516818159726</v>
      </c>
      <c r="L132" s="8">
        <v>45845.516818159726</v>
      </c>
      <c r="M132" s="8">
        <v>45889.516818159726</v>
      </c>
      <c r="N132" s="8">
        <v>45881.516818159726</v>
      </c>
      <c r="O132" s="11">
        <v>30681</v>
      </c>
      <c r="P132" s="11">
        <v>20750</v>
      </c>
      <c r="Q132" s="8">
        <v>45886.516818159726</v>
      </c>
      <c r="R132" s="8">
        <v>45932.516818159726</v>
      </c>
      <c r="S132" s="5">
        <v>45</v>
      </c>
      <c r="T132" s="5" t="s">
        <v>62</v>
      </c>
      <c r="U132" s="5" t="s">
        <v>63</v>
      </c>
      <c r="V132" s="11">
        <f t="shared" si="14"/>
        <v>9931</v>
      </c>
      <c r="W132" s="14">
        <f t="shared" si="15"/>
        <v>0.32368566865486781</v>
      </c>
      <c r="X132" s="17">
        <f>IF(N132="",'Project Guide'!$B$7-L132,N132-L132)</f>
        <v>36</v>
      </c>
      <c r="Y132" s="5" t="str">
        <f t="shared" si="16"/>
        <v>On Time</v>
      </c>
      <c r="Z132" s="17">
        <f>IF(N132="",MAX(0,'Project Guide'!$B$7-M132),MAX(0,N132-M132))</f>
        <v>0</v>
      </c>
      <c r="AA132" s="11">
        <f t="shared" si="17"/>
        <v>0</v>
      </c>
      <c r="AB132" s="17">
        <f>IF(Q132="","",IF(R132="",'Project Guide'!$B$7-Q132,R132-Q132))</f>
        <v>46</v>
      </c>
      <c r="AC132" s="5" t="str">
        <f>IF(Q132="","Not Invoiced",IF(R132&lt;&gt;"","Paid",IF('Project Guide'!$B$7&gt;Q132+S132,"Overdue","Open")))</f>
        <v>Paid</v>
      </c>
      <c r="AD132" s="11">
        <f t="shared" si="18"/>
        <v>0</v>
      </c>
      <c r="AE132" s="5" t="str">
        <f t="shared" si="19"/>
        <v>2025-07</v>
      </c>
      <c r="AF132" s="44" t="str">
        <f t="shared" si="20"/>
        <v>Monitor</v>
      </c>
    </row>
    <row r="133" spans="1:32" ht="15">
      <c r="A133" s="5" t="s">
        <v>265</v>
      </c>
      <c r="B133" s="5" t="s">
        <v>110</v>
      </c>
      <c r="C133" s="5" t="s">
        <v>111</v>
      </c>
      <c r="D133" s="5" t="s">
        <v>91</v>
      </c>
      <c r="E133" s="5" t="s">
        <v>99</v>
      </c>
      <c r="F133" s="5" t="s">
        <v>100</v>
      </c>
      <c r="G133" s="5" t="s">
        <v>101</v>
      </c>
      <c r="H133" s="5" t="s">
        <v>86</v>
      </c>
      <c r="I133" s="5" t="s">
        <v>87</v>
      </c>
      <c r="J133" s="8">
        <v>45843.017704953701</v>
      </c>
      <c r="K133" s="8">
        <v>45847.017704953701</v>
      </c>
      <c r="L133" s="8">
        <v>45847.017704953701</v>
      </c>
      <c r="M133" s="8">
        <v>45895.017704953701</v>
      </c>
      <c r="N133" s="8">
        <v>45895.017704953701</v>
      </c>
      <c r="O133" s="11">
        <v>11929</v>
      </c>
      <c r="P133" s="11">
        <v>8203</v>
      </c>
      <c r="Q133" s="8">
        <v>45898.017704953701</v>
      </c>
      <c r="R133" s="8">
        <v>45959.017704953701</v>
      </c>
      <c r="S133" s="5">
        <v>60</v>
      </c>
      <c r="T133" s="5" t="s">
        <v>62</v>
      </c>
      <c r="U133" s="5" t="s">
        <v>63</v>
      </c>
      <c r="V133" s="11">
        <f t="shared" si="14"/>
        <v>3726</v>
      </c>
      <c r="W133" s="14">
        <f t="shared" si="15"/>
        <v>0.31234805935116106</v>
      </c>
      <c r="X133" s="17">
        <f>IF(N133="",'Project Guide'!$B$7-L133,N133-L133)</f>
        <v>48</v>
      </c>
      <c r="Y133" s="5" t="str">
        <f t="shared" si="16"/>
        <v>On Time</v>
      </c>
      <c r="Z133" s="17">
        <f>IF(N133="",MAX(0,'Project Guide'!$B$7-M133),MAX(0,N133-M133))</f>
        <v>0</v>
      </c>
      <c r="AA133" s="11">
        <f t="shared" si="17"/>
        <v>0</v>
      </c>
      <c r="AB133" s="17">
        <f>IF(Q133="","",IF(R133="",'Project Guide'!$B$7-Q133,R133-Q133))</f>
        <v>61</v>
      </c>
      <c r="AC133" s="5" t="str">
        <f>IF(Q133="","Not Invoiced",IF(R133&lt;&gt;"","Paid",IF('Project Guide'!$B$7&gt;Q133+S133,"Overdue","Open")))</f>
        <v>Paid</v>
      </c>
      <c r="AD133" s="11">
        <f t="shared" si="18"/>
        <v>0</v>
      </c>
      <c r="AE133" s="5" t="str">
        <f t="shared" si="19"/>
        <v>2025-07</v>
      </c>
      <c r="AF133" s="44" t="str">
        <f t="shared" si="20"/>
        <v>Monitor</v>
      </c>
    </row>
    <row r="134" spans="1:32" ht="15">
      <c r="A134" s="5" t="s">
        <v>266</v>
      </c>
      <c r="B134" s="5" t="s">
        <v>142</v>
      </c>
      <c r="C134" s="5" t="s">
        <v>143</v>
      </c>
      <c r="D134" s="5" t="s">
        <v>56</v>
      </c>
      <c r="E134" s="5" t="s">
        <v>99</v>
      </c>
      <c r="F134" s="5" t="s">
        <v>100</v>
      </c>
      <c r="G134" s="5" t="s">
        <v>101</v>
      </c>
      <c r="H134" s="5" t="s">
        <v>189</v>
      </c>
      <c r="I134" s="5" t="s">
        <v>190</v>
      </c>
      <c r="J134" s="8">
        <v>45844.036922789353</v>
      </c>
      <c r="K134" s="8">
        <v>45850.036922789353</v>
      </c>
      <c r="L134" s="8">
        <v>45850.036922789353</v>
      </c>
      <c r="M134" s="8">
        <v>45892.036922789353</v>
      </c>
      <c r="N134" s="8">
        <v>45890.036922789353</v>
      </c>
      <c r="O134" s="11">
        <v>35336</v>
      </c>
      <c r="P134" s="11">
        <v>25949</v>
      </c>
      <c r="Q134" s="8">
        <v>45896.036922789353</v>
      </c>
      <c r="R134" s="8">
        <v>45967.036922789353</v>
      </c>
      <c r="S134" s="5">
        <v>60</v>
      </c>
      <c r="T134" s="5" t="s">
        <v>135</v>
      </c>
      <c r="U134" s="5" t="s">
        <v>136</v>
      </c>
      <c r="V134" s="11">
        <f t="shared" si="14"/>
        <v>9387</v>
      </c>
      <c r="W134" s="14">
        <f t="shared" si="15"/>
        <v>0.26564976228209192</v>
      </c>
      <c r="X134" s="17">
        <f>IF(N134="",'Project Guide'!$B$7-L134,N134-L134)</f>
        <v>40</v>
      </c>
      <c r="Y134" s="5" t="str">
        <f t="shared" si="16"/>
        <v>On Time</v>
      </c>
      <c r="Z134" s="17">
        <f>IF(N134="",MAX(0,'Project Guide'!$B$7-M134),MAX(0,N134-M134))</f>
        <v>0</v>
      </c>
      <c r="AA134" s="11">
        <f t="shared" si="17"/>
        <v>0</v>
      </c>
      <c r="AB134" s="17">
        <f>IF(Q134="","",IF(R134="",'Project Guide'!$B$7-Q134,R134-Q134))</f>
        <v>71</v>
      </c>
      <c r="AC134" s="5" t="str">
        <f>IF(Q134="","Not Invoiced",IF(R134&lt;&gt;"","Paid",IF('Project Guide'!$B$7&gt;Q134+S134,"Overdue","Open")))</f>
        <v>Paid</v>
      </c>
      <c r="AD134" s="11">
        <f t="shared" si="18"/>
        <v>0</v>
      </c>
      <c r="AE134" s="5" t="str">
        <f t="shared" si="19"/>
        <v>2025-07</v>
      </c>
      <c r="AF134" s="44" t="str">
        <f t="shared" si="20"/>
        <v>Monitor</v>
      </c>
    </row>
    <row r="135" spans="1:32" ht="15">
      <c r="A135" s="5" t="s">
        <v>267</v>
      </c>
      <c r="B135" s="5" t="s">
        <v>168</v>
      </c>
      <c r="C135" s="5" t="s">
        <v>169</v>
      </c>
      <c r="D135" s="5" t="s">
        <v>67</v>
      </c>
      <c r="E135" s="5" t="s">
        <v>105</v>
      </c>
      <c r="F135" s="5" t="s">
        <v>106</v>
      </c>
      <c r="G135" s="5" t="s">
        <v>107</v>
      </c>
      <c r="H135" s="5" t="s">
        <v>75</v>
      </c>
      <c r="I135" s="5" t="s">
        <v>76</v>
      </c>
      <c r="J135" s="8">
        <v>45844.731114560185</v>
      </c>
      <c r="K135" s="8">
        <v>45851.731114560185</v>
      </c>
      <c r="L135" s="8">
        <v>45851.731114560185</v>
      </c>
      <c r="M135" s="8">
        <v>45902.731114560185</v>
      </c>
      <c r="N135" s="8">
        <v>45894.731114560185</v>
      </c>
      <c r="O135" s="11">
        <v>30287</v>
      </c>
      <c r="P135" s="11">
        <v>22493</v>
      </c>
      <c r="Q135" s="8">
        <v>45898.731114560185</v>
      </c>
      <c r="R135" s="8">
        <v>45926.731114560185</v>
      </c>
      <c r="S135" s="5">
        <v>30</v>
      </c>
      <c r="T135" s="5" t="s">
        <v>62</v>
      </c>
      <c r="U135" s="5" t="s">
        <v>63</v>
      </c>
      <c r="V135" s="11">
        <f t="shared" si="14"/>
        <v>7794</v>
      </c>
      <c r="W135" s="14">
        <f t="shared" si="15"/>
        <v>0.25733813187176013</v>
      </c>
      <c r="X135" s="17">
        <f>IF(N135="",'Project Guide'!$B$7-L135,N135-L135)</f>
        <v>43</v>
      </c>
      <c r="Y135" s="5" t="str">
        <f t="shared" si="16"/>
        <v>On Time</v>
      </c>
      <c r="Z135" s="17">
        <f>IF(N135="",MAX(0,'Project Guide'!$B$7-M135),MAX(0,N135-M135))</f>
        <v>0</v>
      </c>
      <c r="AA135" s="11">
        <f t="shared" si="17"/>
        <v>0</v>
      </c>
      <c r="AB135" s="17">
        <f>IF(Q135="","",IF(R135="",'Project Guide'!$B$7-Q135,R135-Q135))</f>
        <v>28</v>
      </c>
      <c r="AC135" s="5" t="str">
        <f>IF(Q135="","Not Invoiced",IF(R135&lt;&gt;"","Paid",IF('Project Guide'!$B$7&gt;Q135+S135,"Overdue","Open")))</f>
        <v>Paid</v>
      </c>
      <c r="AD135" s="11">
        <f t="shared" si="18"/>
        <v>0</v>
      </c>
      <c r="AE135" s="5" t="str">
        <f t="shared" si="19"/>
        <v>2025-07</v>
      </c>
      <c r="AF135" s="44" t="str">
        <f t="shared" si="20"/>
        <v>Monitor</v>
      </c>
    </row>
    <row r="136" spans="1:32" ht="15">
      <c r="A136" s="5" t="s">
        <v>268</v>
      </c>
      <c r="B136" s="5" t="s">
        <v>110</v>
      </c>
      <c r="C136" s="5" t="s">
        <v>111</v>
      </c>
      <c r="D136" s="5" t="s">
        <v>91</v>
      </c>
      <c r="E136" s="5" t="s">
        <v>115</v>
      </c>
      <c r="F136" s="5" t="s">
        <v>116</v>
      </c>
      <c r="G136" s="5" t="s">
        <v>117</v>
      </c>
      <c r="H136" s="5" t="s">
        <v>75</v>
      </c>
      <c r="I136" s="5" t="s">
        <v>76</v>
      </c>
      <c r="J136" s="8">
        <v>45842.191135046298</v>
      </c>
      <c r="K136" s="8">
        <v>45848.191135046298</v>
      </c>
      <c r="L136" s="8">
        <v>45852.191135046298</v>
      </c>
      <c r="M136" s="8">
        <v>45926.191135046298</v>
      </c>
      <c r="N136" s="8">
        <v>45926.191135046298</v>
      </c>
      <c r="O136" s="11">
        <v>26406</v>
      </c>
      <c r="P136" s="11">
        <v>20281</v>
      </c>
      <c r="Q136" s="8">
        <v>45928.191135046298</v>
      </c>
      <c r="R136" s="8">
        <v>45967.191135046298</v>
      </c>
      <c r="S136" s="5">
        <v>45</v>
      </c>
      <c r="T136" s="5" t="s">
        <v>135</v>
      </c>
      <c r="U136" s="5" t="s">
        <v>136</v>
      </c>
      <c r="V136" s="11">
        <f t="shared" si="14"/>
        <v>6125</v>
      </c>
      <c r="W136" s="14">
        <f t="shared" si="15"/>
        <v>0.23195485874422481</v>
      </c>
      <c r="X136" s="17">
        <f>IF(N136="",'Project Guide'!$B$7-L136,N136-L136)</f>
        <v>74</v>
      </c>
      <c r="Y136" s="5" t="str">
        <f t="shared" si="16"/>
        <v>On Time</v>
      </c>
      <c r="Z136" s="17">
        <f>IF(N136="",MAX(0,'Project Guide'!$B$7-M136),MAX(0,N136-M136))</f>
        <v>0</v>
      </c>
      <c r="AA136" s="11">
        <f t="shared" si="17"/>
        <v>0</v>
      </c>
      <c r="AB136" s="17">
        <f>IF(Q136="","",IF(R136="",'Project Guide'!$B$7-Q136,R136-Q136))</f>
        <v>39</v>
      </c>
      <c r="AC136" s="5" t="str">
        <f>IF(Q136="","Not Invoiced",IF(R136&lt;&gt;"","Paid",IF('Project Guide'!$B$7&gt;Q136+S136,"Overdue","Open")))</f>
        <v>Paid</v>
      </c>
      <c r="AD136" s="11">
        <f t="shared" si="18"/>
        <v>0</v>
      </c>
      <c r="AE136" s="5" t="str">
        <f t="shared" si="19"/>
        <v>2025-07</v>
      </c>
      <c r="AF136" s="44" t="str">
        <f t="shared" si="20"/>
        <v>Monitor</v>
      </c>
    </row>
    <row r="137" spans="1:32" ht="15">
      <c r="A137" s="5" t="s">
        <v>269</v>
      </c>
      <c r="B137" s="5" t="s">
        <v>124</v>
      </c>
      <c r="C137" s="5" t="s">
        <v>125</v>
      </c>
      <c r="D137" s="5" t="s">
        <v>56</v>
      </c>
      <c r="E137" s="5" t="s">
        <v>83</v>
      </c>
      <c r="F137" s="5" t="s">
        <v>84</v>
      </c>
      <c r="G137" s="5" t="s">
        <v>85</v>
      </c>
      <c r="H137" s="5" t="s">
        <v>75</v>
      </c>
      <c r="I137" s="5" t="s">
        <v>76</v>
      </c>
      <c r="J137" s="8">
        <v>45846.621355497686</v>
      </c>
      <c r="K137" s="8">
        <v>45849.621355497686</v>
      </c>
      <c r="L137" s="8">
        <v>45852.621355497686</v>
      </c>
      <c r="M137" s="8">
        <v>45871.621355497686</v>
      </c>
      <c r="N137" s="8">
        <v>45863.621355497686</v>
      </c>
      <c r="O137" s="11">
        <v>28972</v>
      </c>
      <c r="P137" s="11">
        <v>23707</v>
      </c>
      <c r="Q137" s="8">
        <v>45865.621355497686</v>
      </c>
      <c r="R137" s="8">
        <v>45889.621355497686</v>
      </c>
      <c r="S137" s="5">
        <v>30</v>
      </c>
      <c r="T137" s="5" t="s">
        <v>62</v>
      </c>
      <c r="U137" s="5" t="s">
        <v>63</v>
      </c>
      <c r="V137" s="11">
        <f t="shared" si="14"/>
        <v>5265</v>
      </c>
      <c r="W137" s="14">
        <f t="shared" si="15"/>
        <v>0.18172718486814857</v>
      </c>
      <c r="X137" s="17">
        <f>IF(N137="",'Project Guide'!$B$7-L137,N137-L137)</f>
        <v>11</v>
      </c>
      <c r="Y137" s="5" t="str">
        <f t="shared" si="16"/>
        <v>On Time</v>
      </c>
      <c r="Z137" s="17">
        <f>IF(N137="",MAX(0,'Project Guide'!$B$7-M137),MAX(0,N137-M137))</f>
        <v>0</v>
      </c>
      <c r="AA137" s="11">
        <f t="shared" si="17"/>
        <v>0</v>
      </c>
      <c r="AB137" s="17">
        <f>IF(Q137="","",IF(R137="",'Project Guide'!$B$7-Q137,R137-Q137))</f>
        <v>24</v>
      </c>
      <c r="AC137" s="5" t="str">
        <f>IF(Q137="","Not Invoiced",IF(R137&lt;&gt;"","Paid",IF('Project Guide'!$B$7&gt;Q137+S137,"Overdue","Open")))</f>
        <v>Paid</v>
      </c>
      <c r="AD137" s="11">
        <f t="shared" si="18"/>
        <v>0</v>
      </c>
      <c r="AE137" s="5" t="str">
        <f t="shared" si="19"/>
        <v>2025-07</v>
      </c>
      <c r="AF137" s="44" t="str">
        <f t="shared" si="20"/>
        <v>Monitor</v>
      </c>
    </row>
    <row r="138" spans="1:32" ht="15">
      <c r="A138" s="5" t="s">
        <v>270</v>
      </c>
      <c r="B138" s="5" t="s">
        <v>81</v>
      </c>
      <c r="C138" s="5" t="s">
        <v>82</v>
      </c>
      <c r="D138" s="5" t="s">
        <v>45</v>
      </c>
      <c r="E138" s="5" t="s">
        <v>68</v>
      </c>
      <c r="F138" s="5" t="s">
        <v>69</v>
      </c>
      <c r="G138" s="5" t="s">
        <v>70</v>
      </c>
      <c r="H138" s="5" t="s">
        <v>75</v>
      </c>
      <c r="I138" s="5" t="s">
        <v>76</v>
      </c>
      <c r="J138" s="8">
        <v>45851.483479201386</v>
      </c>
      <c r="K138" s="8">
        <v>45858.483479201386</v>
      </c>
      <c r="L138" s="8">
        <v>45860.483479201386</v>
      </c>
      <c r="M138" s="8">
        <v>45892.483479201386</v>
      </c>
      <c r="N138" s="8">
        <v>45887.483479201386</v>
      </c>
      <c r="O138" s="11">
        <v>24684</v>
      </c>
      <c r="P138" s="11">
        <v>17373</v>
      </c>
      <c r="Q138" s="8">
        <v>45891.483479201386</v>
      </c>
      <c r="R138" s="8">
        <v>45912.483479201386</v>
      </c>
      <c r="S138" s="5">
        <v>30</v>
      </c>
      <c r="T138" s="5" t="s">
        <v>62</v>
      </c>
      <c r="U138" s="5" t="s">
        <v>63</v>
      </c>
      <c r="V138" s="11">
        <f t="shared" si="14"/>
        <v>7311</v>
      </c>
      <c r="W138" s="14">
        <f t="shared" si="15"/>
        <v>0.29618376276130287</v>
      </c>
      <c r="X138" s="17">
        <f>IF(N138="",'Project Guide'!$B$7-L138,N138-L138)</f>
        <v>27</v>
      </c>
      <c r="Y138" s="5" t="str">
        <f t="shared" si="16"/>
        <v>On Time</v>
      </c>
      <c r="Z138" s="17">
        <f>IF(N138="",MAX(0,'Project Guide'!$B$7-M138),MAX(0,N138-M138))</f>
        <v>0</v>
      </c>
      <c r="AA138" s="11">
        <f t="shared" si="17"/>
        <v>0</v>
      </c>
      <c r="AB138" s="17">
        <f>IF(Q138="","",IF(R138="",'Project Guide'!$B$7-Q138,R138-Q138))</f>
        <v>21</v>
      </c>
      <c r="AC138" s="5" t="str">
        <f>IF(Q138="","Not Invoiced",IF(R138&lt;&gt;"","Paid",IF('Project Guide'!$B$7&gt;Q138+S138,"Overdue","Open")))</f>
        <v>Paid</v>
      </c>
      <c r="AD138" s="11">
        <f t="shared" si="18"/>
        <v>0</v>
      </c>
      <c r="AE138" s="5" t="str">
        <f t="shared" si="19"/>
        <v>2025-07</v>
      </c>
      <c r="AF138" s="44" t="str">
        <f t="shared" si="20"/>
        <v>Monitor</v>
      </c>
    </row>
    <row r="139" spans="1:32" ht="15">
      <c r="A139" s="5" t="s">
        <v>271</v>
      </c>
      <c r="B139" s="5" t="s">
        <v>110</v>
      </c>
      <c r="C139" s="5" t="s">
        <v>111</v>
      </c>
      <c r="D139" s="5" t="s">
        <v>91</v>
      </c>
      <c r="E139" s="5" t="s">
        <v>68</v>
      </c>
      <c r="F139" s="5" t="s">
        <v>69</v>
      </c>
      <c r="G139" s="5" t="s">
        <v>70</v>
      </c>
      <c r="H139" s="5" t="s">
        <v>189</v>
      </c>
      <c r="I139" s="5" t="s">
        <v>190</v>
      </c>
      <c r="J139" s="8">
        <v>45857.219234178243</v>
      </c>
      <c r="K139" s="8">
        <v>45858.219234178243</v>
      </c>
      <c r="L139" s="8">
        <v>45861.219234178243</v>
      </c>
      <c r="M139" s="8">
        <v>45894.219234178243</v>
      </c>
      <c r="N139" s="8">
        <v>45888.219234178243</v>
      </c>
      <c r="O139" s="11">
        <v>35935</v>
      </c>
      <c r="P139" s="11">
        <v>25362</v>
      </c>
      <c r="Q139" s="8">
        <v>45888.219234178243</v>
      </c>
      <c r="R139" s="8">
        <v>45931.219234178243</v>
      </c>
      <c r="S139" s="5">
        <v>30</v>
      </c>
      <c r="T139" s="5" t="s">
        <v>62</v>
      </c>
      <c r="U139" s="5" t="s">
        <v>63</v>
      </c>
      <c r="V139" s="11">
        <f t="shared" si="14"/>
        <v>10573</v>
      </c>
      <c r="W139" s="14">
        <f t="shared" si="15"/>
        <v>0.29422568526506193</v>
      </c>
      <c r="X139" s="17">
        <f>IF(N139="",'Project Guide'!$B$7-L139,N139-L139)</f>
        <v>27</v>
      </c>
      <c r="Y139" s="5" t="str">
        <f t="shared" si="16"/>
        <v>On Time</v>
      </c>
      <c r="Z139" s="17">
        <f>IF(N139="",MAX(0,'Project Guide'!$B$7-M139),MAX(0,N139-M139))</f>
        <v>0</v>
      </c>
      <c r="AA139" s="11">
        <f t="shared" si="17"/>
        <v>0</v>
      </c>
      <c r="AB139" s="17">
        <f>IF(Q139="","",IF(R139="",'Project Guide'!$B$7-Q139,R139-Q139))</f>
        <v>43</v>
      </c>
      <c r="AC139" s="5" t="str">
        <f>IF(Q139="","Not Invoiced",IF(R139&lt;&gt;"","Paid",IF('Project Guide'!$B$7&gt;Q139+S139,"Overdue","Open")))</f>
        <v>Paid</v>
      </c>
      <c r="AD139" s="11">
        <f t="shared" si="18"/>
        <v>0</v>
      </c>
      <c r="AE139" s="5" t="str">
        <f t="shared" si="19"/>
        <v>2025-07</v>
      </c>
      <c r="AF139" s="44" t="str">
        <f t="shared" si="20"/>
        <v>Monitor</v>
      </c>
    </row>
    <row r="140" spans="1:32" ht="15">
      <c r="A140" s="5" t="s">
        <v>272</v>
      </c>
      <c r="B140" s="5" t="s">
        <v>43</v>
      </c>
      <c r="C140" s="5" t="s">
        <v>44</v>
      </c>
      <c r="D140" s="5" t="s">
        <v>45</v>
      </c>
      <c r="E140" s="5" t="s">
        <v>68</v>
      </c>
      <c r="F140" s="5" t="s">
        <v>69</v>
      </c>
      <c r="G140" s="5" t="s">
        <v>70</v>
      </c>
      <c r="H140" s="5" t="s">
        <v>189</v>
      </c>
      <c r="I140" s="5" t="s">
        <v>190</v>
      </c>
      <c r="J140" s="8">
        <v>45856.281228807871</v>
      </c>
      <c r="K140" s="8">
        <v>45859.281228807871</v>
      </c>
      <c r="L140" s="8">
        <v>45862.281228807871</v>
      </c>
      <c r="M140" s="8">
        <v>45896.281228807871</v>
      </c>
      <c r="N140" s="8">
        <v>45902.281228807871</v>
      </c>
      <c r="O140" s="11">
        <v>8618</v>
      </c>
      <c r="P140" s="11">
        <v>6704</v>
      </c>
      <c r="Q140" s="8">
        <v>45905.281228807871</v>
      </c>
      <c r="R140" s="8">
        <v>45969.281228807871</v>
      </c>
      <c r="S140" s="5">
        <v>60</v>
      </c>
      <c r="T140" s="5" t="s">
        <v>121</v>
      </c>
      <c r="U140" s="5" t="s">
        <v>122</v>
      </c>
      <c r="V140" s="11">
        <f t="shared" si="14"/>
        <v>1914</v>
      </c>
      <c r="W140" s="14">
        <f t="shared" si="15"/>
        <v>0.22209329310744952</v>
      </c>
      <c r="X140" s="17">
        <f>IF(N140="",'Project Guide'!$B$7-L140,N140-L140)</f>
        <v>40</v>
      </c>
      <c r="Y140" s="5" t="str">
        <f t="shared" si="16"/>
        <v>Late</v>
      </c>
      <c r="Z140" s="17">
        <f>IF(N140="",MAX(0,'Project Guide'!$B$7-M140),MAX(0,N140-M140))</f>
        <v>6</v>
      </c>
      <c r="AA140" s="11">
        <f t="shared" si="17"/>
        <v>8618</v>
      </c>
      <c r="AB140" s="17">
        <f>IF(Q140="","",IF(R140="",'Project Guide'!$B$7-Q140,R140-Q140))</f>
        <v>64</v>
      </c>
      <c r="AC140" s="5" t="str">
        <f>IF(Q140="","Not Invoiced",IF(R140&lt;&gt;"","Paid",IF('Project Guide'!$B$7&gt;Q140+S140,"Overdue","Open")))</f>
        <v>Paid</v>
      </c>
      <c r="AD140" s="11">
        <f t="shared" si="18"/>
        <v>0</v>
      </c>
      <c r="AE140" s="5" t="str">
        <f t="shared" si="19"/>
        <v>2025-07</v>
      </c>
      <c r="AF140" s="44" t="str">
        <f t="shared" si="20"/>
        <v>P3</v>
      </c>
    </row>
    <row r="141" spans="1:32" ht="15">
      <c r="A141" s="5" t="s">
        <v>273</v>
      </c>
      <c r="B141" s="5" t="s">
        <v>96</v>
      </c>
      <c r="C141" s="5" t="s">
        <v>97</v>
      </c>
      <c r="D141" s="5" t="s">
        <v>98</v>
      </c>
      <c r="E141" s="5" t="s">
        <v>46</v>
      </c>
      <c r="F141" s="5" t="s">
        <v>47</v>
      </c>
      <c r="G141" s="5" t="s">
        <v>48</v>
      </c>
      <c r="H141" s="5" t="s">
        <v>49</v>
      </c>
      <c r="I141" s="5" t="s">
        <v>50</v>
      </c>
      <c r="J141" s="8">
        <v>45859.415633449076</v>
      </c>
      <c r="K141" s="8">
        <v>45861.415633449076</v>
      </c>
      <c r="L141" s="8">
        <v>45862.415633449076</v>
      </c>
      <c r="M141" s="8">
        <v>45912.415633449076</v>
      </c>
      <c r="N141" s="8">
        <v>45906.415633449076</v>
      </c>
      <c r="O141" s="11">
        <v>31681</v>
      </c>
      <c r="P141" s="11">
        <v>21080</v>
      </c>
      <c r="Q141" s="8">
        <v>45911.415633449076</v>
      </c>
      <c r="R141" s="8">
        <v>45968.415633449076</v>
      </c>
      <c r="S141" s="5">
        <v>45</v>
      </c>
      <c r="T141" s="5" t="s">
        <v>62</v>
      </c>
      <c r="U141" s="5" t="s">
        <v>63</v>
      </c>
      <c r="V141" s="11">
        <f t="shared" si="14"/>
        <v>10601</v>
      </c>
      <c r="W141" s="14">
        <f t="shared" si="15"/>
        <v>0.33461696284839493</v>
      </c>
      <c r="X141" s="17">
        <f>IF(N141="",'Project Guide'!$B$7-L141,N141-L141)</f>
        <v>44</v>
      </c>
      <c r="Y141" s="5" t="str">
        <f t="shared" si="16"/>
        <v>On Time</v>
      </c>
      <c r="Z141" s="17">
        <f>IF(N141="",MAX(0,'Project Guide'!$B$7-M141),MAX(0,N141-M141))</f>
        <v>0</v>
      </c>
      <c r="AA141" s="11">
        <f t="shared" si="17"/>
        <v>0</v>
      </c>
      <c r="AB141" s="17">
        <f>IF(Q141="","",IF(R141="",'Project Guide'!$B$7-Q141,R141-Q141))</f>
        <v>57</v>
      </c>
      <c r="AC141" s="5" t="str">
        <f>IF(Q141="","Not Invoiced",IF(R141&lt;&gt;"","Paid",IF('Project Guide'!$B$7&gt;Q141+S141,"Overdue","Open")))</f>
        <v>Paid</v>
      </c>
      <c r="AD141" s="11">
        <f t="shared" si="18"/>
        <v>0</v>
      </c>
      <c r="AE141" s="5" t="str">
        <f t="shared" si="19"/>
        <v>2025-07</v>
      </c>
      <c r="AF141" s="44" t="str">
        <f t="shared" si="20"/>
        <v>Monitor</v>
      </c>
    </row>
    <row r="142" spans="1:32" ht="15">
      <c r="A142" s="5" t="s">
        <v>274</v>
      </c>
      <c r="B142" s="5" t="s">
        <v>96</v>
      </c>
      <c r="C142" s="5" t="s">
        <v>97</v>
      </c>
      <c r="D142" s="5" t="s">
        <v>98</v>
      </c>
      <c r="E142" s="5" t="s">
        <v>146</v>
      </c>
      <c r="F142" s="5" t="s">
        <v>147</v>
      </c>
      <c r="G142" s="5" t="s">
        <v>85</v>
      </c>
      <c r="H142" s="5" t="s">
        <v>49</v>
      </c>
      <c r="I142" s="5" t="s">
        <v>50</v>
      </c>
      <c r="J142" s="8">
        <v>45860.907109027779</v>
      </c>
      <c r="K142" s="8">
        <v>45862.907109027779</v>
      </c>
      <c r="L142" s="8">
        <v>45863.907109027779</v>
      </c>
      <c r="M142" s="8">
        <v>45890.907109027779</v>
      </c>
      <c r="N142" s="8">
        <v>45886.907109027779</v>
      </c>
      <c r="O142" s="11">
        <v>30853</v>
      </c>
      <c r="P142" s="11">
        <v>21929</v>
      </c>
      <c r="Q142" s="8">
        <v>45886.907109027779</v>
      </c>
      <c r="R142" s="8">
        <v>45929.907109027779</v>
      </c>
      <c r="S142" s="5">
        <v>45</v>
      </c>
      <c r="T142" s="5" t="s">
        <v>62</v>
      </c>
      <c r="U142" s="5" t="s">
        <v>63</v>
      </c>
      <c r="V142" s="11">
        <f t="shared" si="14"/>
        <v>8924</v>
      </c>
      <c r="W142" s="14">
        <f t="shared" si="15"/>
        <v>0.28924253719249343</v>
      </c>
      <c r="X142" s="17">
        <f>IF(N142="",'Project Guide'!$B$7-L142,N142-L142)</f>
        <v>23</v>
      </c>
      <c r="Y142" s="5" t="str">
        <f t="shared" si="16"/>
        <v>On Time</v>
      </c>
      <c r="Z142" s="17">
        <f>IF(N142="",MAX(0,'Project Guide'!$B$7-M142),MAX(0,N142-M142))</f>
        <v>0</v>
      </c>
      <c r="AA142" s="11">
        <f t="shared" si="17"/>
        <v>0</v>
      </c>
      <c r="AB142" s="17">
        <f>IF(Q142="","",IF(R142="",'Project Guide'!$B$7-Q142,R142-Q142))</f>
        <v>43</v>
      </c>
      <c r="AC142" s="5" t="str">
        <f>IF(Q142="","Not Invoiced",IF(R142&lt;&gt;"","Paid",IF('Project Guide'!$B$7&gt;Q142+S142,"Overdue","Open")))</f>
        <v>Paid</v>
      </c>
      <c r="AD142" s="11">
        <f t="shared" si="18"/>
        <v>0</v>
      </c>
      <c r="AE142" s="5" t="str">
        <f t="shared" si="19"/>
        <v>2025-07</v>
      </c>
      <c r="AF142" s="44" t="str">
        <f t="shared" si="20"/>
        <v>Monitor</v>
      </c>
    </row>
    <row r="143" spans="1:32" ht="15">
      <c r="A143" s="5" t="s">
        <v>275</v>
      </c>
      <c r="B143" s="5" t="s">
        <v>142</v>
      </c>
      <c r="C143" s="5" t="s">
        <v>143</v>
      </c>
      <c r="D143" s="5" t="s">
        <v>56</v>
      </c>
      <c r="E143" s="5" t="s">
        <v>128</v>
      </c>
      <c r="F143" s="5" t="s">
        <v>129</v>
      </c>
      <c r="G143" s="5" t="s">
        <v>85</v>
      </c>
      <c r="H143" s="5" t="s">
        <v>60</v>
      </c>
      <c r="I143" s="5" t="s">
        <v>61</v>
      </c>
      <c r="J143" s="8">
        <v>45858.239079108796</v>
      </c>
      <c r="K143" s="8">
        <v>45860.239079108796</v>
      </c>
      <c r="L143" s="8">
        <v>45864.239079108796</v>
      </c>
      <c r="M143" s="8">
        <v>45888.239079108796</v>
      </c>
      <c r="N143" s="8">
        <v>45895.239079108796</v>
      </c>
      <c r="O143" s="11">
        <v>7861</v>
      </c>
      <c r="P143" s="11">
        <v>5184</v>
      </c>
      <c r="Q143" s="8">
        <v>45901.239079108796</v>
      </c>
      <c r="R143" s="8">
        <v>45937.239079108796</v>
      </c>
      <c r="S143" s="5">
        <v>30</v>
      </c>
      <c r="T143" s="5" t="s">
        <v>62</v>
      </c>
      <c r="U143" s="5" t="s">
        <v>63</v>
      </c>
      <c r="V143" s="11">
        <f t="shared" si="14"/>
        <v>2677</v>
      </c>
      <c r="W143" s="14">
        <f t="shared" si="15"/>
        <v>0.34054191578679555</v>
      </c>
      <c r="X143" s="17">
        <f>IF(N143="",'Project Guide'!$B$7-L143,N143-L143)</f>
        <v>31</v>
      </c>
      <c r="Y143" s="5" t="str">
        <f t="shared" si="16"/>
        <v>Late</v>
      </c>
      <c r="Z143" s="17">
        <f>IF(N143="",MAX(0,'Project Guide'!$B$7-M143),MAX(0,N143-M143))</f>
        <v>7</v>
      </c>
      <c r="AA143" s="11">
        <f t="shared" si="17"/>
        <v>7861</v>
      </c>
      <c r="AB143" s="17">
        <f>IF(Q143="","",IF(R143="",'Project Guide'!$B$7-Q143,R143-Q143))</f>
        <v>36</v>
      </c>
      <c r="AC143" s="5" t="str">
        <f>IF(Q143="","Not Invoiced",IF(R143&lt;&gt;"","Paid",IF('Project Guide'!$B$7&gt;Q143+S143,"Overdue","Open")))</f>
        <v>Paid</v>
      </c>
      <c r="AD143" s="11">
        <f t="shared" si="18"/>
        <v>0</v>
      </c>
      <c r="AE143" s="5" t="str">
        <f t="shared" si="19"/>
        <v>2025-07</v>
      </c>
      <c r="AF143" s="44" t="str">
        <f t="shared" si="20"/>
        <v>P2</v>
      </c>
    </row>
    <row r="144" spans="1:32" ht="15">
      <c r="A144" s="5" t="s">
        <v>276</v>
      </c>
      <c r="B144" s="5" t="s">
        <v>103</v>
      </c>
      <c r="C144" s="5" t="s">
        <v>104</v>
      </c>
      <c r="D144" s="5" t="s">
        <v>98</v>
      </c>
      <c r="E144" s="5" t="s">
        <v>92</v>
      </c>
      <c r="F144" s="5" t="s">
        <v>93</v>
      </c>
      <c r="G144" s="5" t="s">
        <v>94</v>
      </c>
      <c r="H144" s="5" t="s">
        <v>75</v>
      </c>
      <c r="I144" s="5" t="s">
        <v>76</v>
      </c>
      <c r="J144" s="8">
        <v>45857.750203877316</v>
      </c>
      <c r="K144" s="8">
        <v>45861.750203877316</v>
      </c>
      <c r="L144" s="8">
        <v>45864.750203877316</v>
      </c>
      <c r="M144" s="8">
        <v>45890.750203877316</v>
      </c>
      <c r="N144" s="8">
        <v>45885.750203877316</v>
      </c>
      <c r="O144" s="11">
        <v>16031</v>
      </c>
      <c r="P144" s="11">
        <v>12609</v>
      </c>
      <c r="Q144" s="8">
        <v>45885.750203877316</v>
      </c>
      <c r="R144" s="8">
        <v>45924.750203877316</v>
      </c>
      <c r="S144" s="5">
        <v>45</v>
      </c>
      <c r="T144" s="5" t="s">
        <v>62</v>
      </c>
      <c r="U144" s="5" t="s">
        <v>63</v>
      </c>
      <c r="V144" s="11">
        <f t="shared" si="14"/>
        <v>3422</v>
      </c>
      <c r="W144" s="14">
        <f t="shared" si="15"/>
        <v>0.21346141850165304</v>
      </c>
      <c r="X144" s="17">
        <f>IF(N144="",'Project Guide'!$B$7-L144,N144-L144)</f>
        <v>21</v>
      </c>
      <c r="Y144" s="5" t="str">
        <f t="shared" si="16"/>
        <v>On Time</v>
      </c>
      <c r="Z144" s="17">
        <f>IF(N144="",MAX(0,'Project Guide'!$B$7-M144),MAX(0,N144-M144))</f>
        <v>0</v>
      </c>
      <c r="AA144" s="11">
        <f t="shared" si="17"/>
        <v>0</v>
      </c>
      <c r="AB144" s="17">
        <f>IF(Q144="","",IF(R144="",'Project Guide'!$B$7-Q144,R144-Q144))</f>
        <v>39</v>
      </c>
      <c r="AC144" s="5" t="str">
        <f>IF(Q144="","Not Invoiced",IF(R144&lt;&gt;"","Paid",IF('Project Guide'!$B$7&gt;Q144+S144,"Overdue","Open")))</f>
        <v>Paid</v>
      </c>
      <c r="AD144" s="11">
        <f t="shared" si="18"/>
        <v>0</v>
      </c>
      <c r="AE144" s="5" t="str">
        <f t="shared" si="19"/>
        <v>2025-07</v>
      </c>
      <c r="AF144" s="44" t="str">
        <f t="shared" si="20"/>
        <v>Monitor</v>
      </c>
    </row>
    <row r="145" spans="1:32" ht="15">
      <c r="A145" s="5" t="s">
        <v>277</v>
      </c>
      <c r="B145" s="5" t="s">
        <v>138</v>
      </c>
      <c r="C145" s="5" t="s">
        <v>139</v>
      </c>
      <c r="D145" s="5" t="s">
        <v>98</v>
      </c>
      <c r="E145" s="5" t="s">
        <v>146</v>
      </c>
      <c r="F145" s="5" t="s">
        <v>147</v>
      </c>
      <c r="G145" s="5" t="s">
        <v>85</v>
      </c>
      <c r="H145" s="5" t="s">
        <v>60</v>
      </c>
      <c r="I145" s="5" t="s">
        <v>61</v>
      </c>
      <c r="J145" s="8">
        <v>45857.746829791664</v>
      </c>
      <c r="K145" s="8">
        <v>45862.746829791664</v>
      </c>
      <c r="L145" s="8">
        <v>45865.746829791664</v>
      </c>
      <c r="M145" s="8">
        <v>45888.746829791664</v>
      </c>
      <c r="N145" s="8">
        <v>45904.746829791664</v>
      </c>
      <c r="O145" s="11">
        <v>19108</v>
      </c>
      <c r="P145" s="11">
        <v>13817</v>
      </c>
      <c r="Q145" s="8">
        <v>45909.746829791664</v>
      </c>
      <c r="R145" s="8">
        <v>45967.746829791664</v>
      </c>
      <c r="S145" s="5">
        <v>60</v>
      </c>
      <c r="T145" s="5" t="s">
        <v>121</v>
      </c>
      <c r="U145" s="5" t="s">
        <v>122</v>
      </c>
      <c r="V145" s="11">
        <f t="shared" si="14"/>
        <v>5291</v>
      </c>
      <c r="W145" s="14">
        <f t="shared" si="15"/>
        <v>0.2768997278626753</v>
      </c>
      <c r="X145" s="17">
        <f>IF(N145="",'Project Guide'!$B$7-L145,N145-L145)</f>
        <v>39</v>
      </c>
      <c r="Y145" s="5" t="str">
        <f t="shared" si="16"/>
        <v>Late</v>
      </c>
      <c r="Z145" s="17">
        <f>IF(N145="",MAX(0,'Project Guide'!$B$7-M145),MAX(0,N145-M145))</f>
        <v>16</v>
      </c>
      <c r="AA145" s="11">
        <f t="shared" si="17"/>
        <v>19108</v>
      </c>
      <c r="AB145" s="17">
        <f>IF(Q145="","",IF(R145="",'Project Guide'!$B$7-Q145,R145-Q145))</f>
        <v>58</v>
      </c>
      <c r="AC145" s="5" t="str">
        <f>IF(Q145="","Not Invoiced",IF(R145&lt;&gt;"","Paid",IF('Project Guide'!$B$7&gt;Q145+S145,"Overdue","Open")))</f>
        <v>Paid</v>
      </c>
      <c r="AD145" s="11">
        <f t="shared" si="18"/>
        <v>0</v>
      </c>
      <c r="AE145" s="5" t="str">
        <f t="shared" si="19"/>
        <v>2025-07</v>
      </c>
      <c r="AF145" s="44" t="str">
        <f t="shared" si="20"/>
        <v>P1</v>
      </c>
    </row>
    <row r="146" spans="1:32" ht="15">
      <c r="A146" s="5" t="s">
        <v>278</v>
      </c>
      <c r="B146" s="5" t="s">
        <v>65</v>
      </c>
      <c r="C146" s="5" t="s">
        <v>66</v>
      </c>
      <c r="D146" s="5" t="s">
        <v>67</v>
      </c>
      <c r="E146" s="5" t="s">
        <v>92</v>
      </c>
      <c r="F146" s="5" t="s">
        <v>93</v>
      </c>
      <c r="G146" s="5" t="s">
        <v>94</v>
      </c>
      <c r="H146" s="5" t="s">
        <v>189</v>
      </c>
      <c r="I146" s="5" t="s">
        <v>190</v>
      </c>
      <c r="J146" s="8">
        <v>45858.028612071757</v>
      </c>
      <c r="K146" s="8">
        <v>45865.028612071757</v>
      </c>
      <c r="L146" s="8">
        <v>45866.028612071757</v>
      </c>
      <c r="M146" s="8">
        <v>45898.028612071757</v>
      </c>
      <c r="N146" s="8">
        <v>45898.028612071757</v>
      </c>
      <c r="O146" s="11">
        <v>34738</v>
      </c>
      <c r="P146" s="11">
        <v>24372</v>
      </c>
      <c r="Q146" s="8">
        <v>45903.028612071757</v>
      </c>
      <c r="R146" s="8">
        <v>45962.028612071757</v>
      </c>
      <c r="S146" s="5">
        <v>60</v>
      </c>
      <c r="T146" s="5" t="s">
        <v>62</v>
      </c>
      <c r="U146" s="5" t="s">
        <v>63</v>
      </c>
      <c r="V146" s="11">
        <f t="shared" si="14"/>
        <v>10366</v>
      </c>
      <c r="W146" s="14">
        <f t="shared" si="15"/>
        <v>0.29840520467499571</v>
      </c>
      <c r="X146" s="17">
        <f>IF(N146="",'Project Guide'!$B$7-L146,N146-L146)</f>
        <v>32</v>
      </c>
      <c r="Y146" s="5" t="str">
        <f t="shared" si="16"/>
        <v>On Time</v>
      </c>
      <c r="Z146" s="17">
        <f>IF(N146="",MAX(0,'Project Guide'!$B$7-M146),MAX(0,N146-M146))</f>
        <v>0</v>
      </c>
      <c r="AA146" s="11">
        <f t="shared" si="17"/>
        <v>0</v>
      </c>
      <c r="AB146" s="17">
        <f>IF(Q146="","",IF(R146="",'Project Guide'!$B$7-Q146,R146-Q146))</f>
        <v>59</v>
      </c>
      <c r="AC146" s="5" t="str">
        <f>IF(Q146="","Not Invoiced",IF(R146&lt;&gt;"","Paid",IF('Project Guide'!$B$7&gt;Q146+S146,"Overdue","Open")))</f>
        <v>Paid</v>
      </c>
      <c r="AD146" s="11">
        <f t="shared" si="18"/>
        <v>0</v>
      </c>
      <c r="AE146" s="5" t="str">
        <f t="shared" si="19"/>
        <v>2025-07</v>
      </c>
      <c r="AF146" s="44" t="str">
        <f t="shared" si="20"/>
        <v>Monitor</v>
      </c>
    </row>
    <row r="147" spans="1:32" ht="15">
      <c r="A147" s="5" t="s">
        <v>279</v>
      </c>
      <c r="B147" s="5" t="s">
        <v>110</v>
      </c>
      <c r="C147" s="5" t="s">
        <v>111</v>
      </c>
      <c r="D147" s="5" t="s">
        <v>91</v>
      </c>
      <c r="E147" s="5" t="s">
        <v>115</v>
      </c>
      <c r="F147" s="5" t="s">
        <v>116</v>
      </c>
      <c r="G147" s="5" t="s">
        <v>117</v>
      </c>
      <c r="H147" s="5" t="s">
        <v>49</v>
      </c>
      <c r="I147" s="5" t="s">
        <v>50</v>
      </c>
      <c r="J147" s="8">
        <v>45860.158434224541</v>
      </c>
      <c r="K147" s="8">
        <v>45866.158434224541</v>
      </c>
      <c r="L147" s="8">
        <v>45867.158434224541</v>
      </c>
      <c r="M147" s="8">
        <v>45938.158434224541</v>
      </c>
      <c r="N147" s="8">
        <v>45936.158434224541</v>
      </c>
      <c r="O147" s="11">
        <v>38637</v>
      </c>
      <c r="P147" s="11">
        <v>31255</v>
      </c>
      <c r="Q147" s="8">
        <v>45937.158434224541</v>
      </c>
      <c r="R147" s="8">
        <v>45957.158434224541</v>
      </c>
      <c r="S147" s="5">
        <v>30</v>
      </c>
      <c r="T147" s="5" t="s">
        <v>62</v>
      </c>
      <c r="U147" s="5" t="s">
        <v>63</v>
      </c>
      <c r="V147" s="11">
        <f t="shared" si="14"/>
        <v>7382</v>
      </c>
      <c r="W147" s="14">
        <f t="shared" si="15"/>
        <v>0.19106038253487589</v>
      </c>
      <c r="X147" s="17">
        <f>IF(N147="",'Project Guide'!$B$7-L147,N147-L147)</f>
        <v>69</v>
      </c>
      <c r="Y147" s="5" t="str">
        <f t="shared" si="16"/>
        <v>On Time</v>
      </c>
      <c r="Z147" s="17">
        <f>IF(N147="",MAX(0,'Project Guide'!$B$7-M147),MAX(0,N147-M147))</f>
        <v>0</v>
      </c>
      <c r="AA147" s="11">
        <f t="shared" si="17"/>
        <v>0</v>
      </c>
      <c r="AB147" s="17">
        <f>IF(Q147="","",IF(R147="",'Project Guide'!$B$7-Q147,R147-Q147))</f>
        <v>20</v>
      </c>
      <c r="AC147" s="5" t="str">
        <f>IF(Q147="","Not Invoiced",IF(R147&lt;&gt;"","Paid",IF('Project Guide'!$B$7&gt;Q147+S147,"Overdue","Open")))</f>
        <v>Paid</v>
      </c>
      <c r="AD147" s="11">
        <f t="shared" si="18"/>
        <v>0</v>
      </c>
      <c r="AE147" s="5" t="str">
        <f t="shared" si="19"/>
        <v>2025-07</v>
      </c>
      <c r="AF147" s="44" t="str">
        <f t="shared" si="20"/>
        <v>Monitor</v>
      </c>
    </row>
    <row r="148" spans="1:32" ht="15">
      <c r="A148" s="5" t="s">
        <v>280</v>
      </c>
      <c r="B148" s="5" t="s">
        <v>142</v>
      </c>
      <c r="C148" s="5" t="s">
        <v>143</v>
      </c>
      <c r="D148" s="5" t="s">
        <v>56</v>
      </c>
      <c r="E148" s="5" t="s">
        <v>92</v>
      </c>
      <c r="F148" s="5" t="s">
        <v>93</v>
      </c>
      <c r="G148" s="5" t="s">
        <v>94</v>
      </c>
      <c r="H148" s="5" t="s">
        <v>78</v>
      </c>
      <c r="I148" s="5" t="s">
        <v>79</v>
      </c>
      <c r="J148" s="8">
        <v>45861.745080879627</v>
      </c>
      <c r="K148" s="8">
        <v>45867.745080879627</v>
      </c>
      <c r="L148" s="8">
        <v>45867.745080879627</v>
      </c>
      <c r="M148" s="8">
        <v>45893.745080879627</v>
      </c>
      <c r="N148" s="8">
        <v>45898.745080879627</v>
      </c>
      <c r="O148" s="11">
        <v>33575</v>
      </c>
      <c r="P148" s="11">
        <v>23683</v>
      </c>
      <c r="Q148" s="8">
        <v>45902.745080879627</v>
      </c>
      <c r="R148" s="8">
        <v>45962.745080879627</v>
      </c>
      <c r="S148" s="5">
        <v>60</v>
      </c>
      <c r="T148" s="5" t="s">
        <v>121</v>
      </c>
      <c r="U148" s="5" t="s">
        <v>122</v>
      </c>
      <c r="V148" s="11">
        <f t="shared" si="14"/>
        <v>9892</v>
      </c>
      <c r="W148" s="14">
        <f t="shared" si="15"/>
        <v>0.2946239761727476</v>
      </c>
      <c r="X148" s="17">
        <f>IF(N148="",'Project Guide'!$B$7-L148,N148-L148)</f>
        <v>31</v>
      </c>
      <c r="Y148" s="5" t="str">
        <f t="shared" si="16"/>
        <v>Late</v>
      </c>
      <c r="Z148" s="17">
        <f>IF(N148="",MAX(0,'Project Guide'!$B$7-M148),MAX(0,N148-M148))</f>
        <v>5</v>
      </c>
      <c r="AA148" s="11">
        <f t="shared" si="17"/>
        <v>33575</v>
      </c>
      <c r="AB148" s="17">
        <f>IF(Q148="","",IF(R148="",'Project Guide'!$B$7-Q148,R148-Q148))</f>
        <v>60</v>
      </c>
      <c r="AC148" s="5" t="str">
        <f>IF(Q148="","Not Invoiced",IF(R148&lt;&gt;"","Paid",IF('Project Guide'!$B$7&gt;Q148+S148,"Overdue","Open")))</f>
        <v>Paid</v>
      </c>
      <c r="AD148" s="11">
        <f t="shared" si="18"/>
        <v>0</v>
      </c>
      <c r="AE148" s="5" t="str">
        <f t="shared" si="19"/>
        <v>2025-07</v>
      </c>
      <c r="AF148" s="44" t="str">
        <f t="shared" si="20"/>
        <v>P2</v>
      </c>
    </row>
    <row r="149" spans="1:32" ht="15">
      <c r="A149" s="5" t="s">
        <v>281</v>
      </c>
      <c r="B149" s="5" t="s">
        <v>124</v>
      </c>
      <c r="C149" s="5" t="s">
        <v>125</v>
      </c>
      <c r="D149" s="5" t="s">
        <v>56</v>
      </c>
      <c r="E149" s="5" t="s">
        <v>72</v>
      </c>
      <c r="F149" s="5" t="s">
        <v>73</v>
      </c>
      <c r="G149" s="5" t="s">
        <v>74</v>
      </c>
      <c r="H149" s="5" t="s">
        <v>60</v>
      </c>
      <c r="I149" s="5" t="s">
        <v>61</v>
      </c>
      <c r="J149" s="8">
        <v>45868.399602291669</v>
      </c>
      <c r="K149" s="8">
        <v>45869.399602291669</v>
      </c>
      <c r="L149" s="8">
        <v>45871.399602291669</v>
      </c>
      <c r="M149" s="8">
        <v>45929.399602291669</v>
      </c>
      <c r="N149" s="8">
        <v>45930.399602291669</v>
      </c>
      <c r="O149" s="11">
        <v>16281</v>
      </c>
      <c r="P149" s="11">
        <v>13015</v>
      </c>
      <c r="Q149" s="8">
        <v>45936.399602291669</v>
      </c>
      <c r="R149" s="8">
        <v>45963.399602291669</v>
      </c>
      <c r="S149" s="5">
        <v>30</v>
      </c>
      <c r="T149" s="5" t="s">
        <v>118</v>
      </c>
      <c r="U149" s="5" t="s">
        <v>119</v>
      </c>
      <c r="V149" s="11">
        <f t="shared" si="14"/>
        <v>3266</v>
      </c>
      <c r="W149" s="14">
        <f t="shared" si="15"/>
        <v>0.20060192862846263</v>
      </c>
      <c r="X149" s="17">
        <f>IF(N149="",'Project Guide'!$B$7-L149,N149-L149)</f>
        <v>59</v>
      </c>
      <c r="Y149" s="5" t="str">
        <f t="shared" si="16"/>
        <v>Late</v>
      </c>
      <c r="Z149" s="17">
        <f>IF(N149="",MAX(0,'Project Guide'!$B$7-M149),MAX(0,N149-M149))</f>
        <v>1</v>
      </c>
      <c r="AA149" s="11">
        <f t="shared" si="17"/>
        <v>16281</v>
      </c>
      <c r="AB149" s="17">
        <f>IF(Q149="","",IF(R149="",'Project Guide'!$B$7-Q149,R149-Q149))</f>
        <v>27</v>
      </c>
      <c r="AC149" s="5" t="str">
        <f>IF(Q149="","Not Invoiced",IF(R149&lt;&gt;"","Paid",IF('Project Guide'!$B$7&gt;Q149+S149,"Overdue","Open")))</f>
        <v>Paid</v>
      </c>
      <c r="AD149" s="11">
        <f t="shared" si="18"/>
        <v>0</v>
      </c>
      <c r="AE149" s="5" t="str">
        <f t="shared" si="19"/>
        <v>2025-08</v>
      </c>
      <c r="AF149" s="44" t="str">
        <f t="shared" si="20"/>
        <v>P3</v>
      </c>
    </row>
    <row r="150" spans="1:32" ht="15">
      <c r="A150" s="5" t="s">
        <v>282</v>
      </c>
      <c r="B150" s="5" t="s">
        <v>124</v>
      </c>
      <c r="C150" s="5" t="s">
        <v>125</v>
      </c>
      <c r="D150" s="5" t="s">
        <v>56</v>
      </c>
      <c r="E150" s="5" t="s">
        <v>128</v>
      </c>
      <c r="F150" s="5" t="s">
        <v>129</v>
      </c>
      <c r="G150" s="5" t="s">
        <v>85</v>
      </c>
      <c r="H150" s="5" t="s">
        <v>75</v>
      </c>
      <c r="I150" s="5" t="s">
        <v>76</v>
      </c>
      <c r="J150" s="8">
        <v>45866.119063194441</v>
      </c>
      <c r="K150" s="8">
        <v>45872.119063194441</v>
      </c>
      <c r="L150" s="8">
        <v>45872.119063194441</v>
      </c>
      <c r="M150" s="8">
        <v>45904.119063194441</v>
      </c>
      <c r="N150" s="8">
        <v>45926.119063194441</v>
      </c>
      <c r="O150" s="11">
        <v>8126</v>
      </c>
      <c r="P150" s="11">
        <v>6243</v>
      </c>
      <c r="Q150" s="8">
        <v>45931.119063194441</v>
      </c>
      <c r="R150" s="8">
        <v>45989.119063194441</v>
      </c>
      <c r="S150" s="5">
        <v>45</v>
      </c>
      <c r="T150" s="5" t="s">
        <v>121</v>
      </c>
      <c r="U150" s="5" t="s">
        <v>122</v>
      </c>
      <c r="V150" s="11">
        <f t="shared" si="14"/>
        <v>1883</v>
      </c>
      <c r="W150" s="14">
        <f t="shared" si="15"/>
        <v>0.23172532611370908</v>
      </c>
      <c r="X150" s="17">
        <f>IF(N150="",'Project Guide'!$B$7-L150,N150-L150)</f>
        <v>54</v>
      </c>
      <c r="Y150" s="5" t="str">
        <f t="shared" si="16"/>
        <v>Late</v>
      </c>
      <c r="Z150" s="17">
        <f>IF(N150="",MAX(0,'Project Guide'!$B$7-M150),MAX(0,N150-M150))</f>
        <v>22</v>
      </c>
      <c r="AA150" s="11">
        <f t="shared" si="17"/>
        <v>8126</v>
      </c>
      <c r="AB150" s="17">
        <f>IF(Q150="","",IF(R150="",'Project Guide'!$B$7-Q150,R150-Q150))</f>
        <v>58</v>
      </c>
      <c r="AC150" s="5" t="str">
        <f>IF(Q150="","Not Invoiced",IF(R150&lt;&gt;"","Paid",IF('Project Guide'!$B$7&gt;Q150+S150,"Overdue","Open")))</f>
        <v>Paid</v>
      </c>
      <c r="AD150" s="11">
        <f t="shared" si="18"/>
        <v>0</v>
      </c>
      <c r="AE150" s="5" t="str">
        <f t="shared" si="19"/>
        <v>2025-08</v>
      </c>
      <c r="AF150" s="44" t="str">
        <f t="shared" si="20"/>
        <v>P1</v>
      </c>
    </row>
    <row r="151" spans="1:32" ht="15">
      <c r="A151" s="5" t="s">
        <v>283</v>
      </c>
      <c r="B151" s="5" t="s">
        <v>113</v>
      </c>
      <c r="C151" s="5" t="s">
        <v>114</v>
      </c>
      <c r="D151" s="5" t="s">
        <v>91</v>
      </c>
      <c r="E151" s="5" t="s">
        <v>150</v>
      </c>
      <c r="F151" s="5" t="s">
        <v>151</v>
      </c>
      <c r="G151" s="5" t="s">
        <v>117</v>
      </c>
      <c r="H151" s="5" t="s">
        <v>60</v>
      </c>
      <c r="I151" s="5" t="s">
        <v>61</v>
      </c>
      <c r="J151" s="8">
        <v>45870.748202974537</v>
      </c>
      <c r="K151" s="8">
        <v>45871.748202974537</v>
      </c>
      <c r="L151" s="8">
        <v>45872.748202974537</v>
      </c>
      <c r="M151" s="8">
        <v>45950.748202974537</v>
      </c>
      <c r="N151" s="8">
        <v>45968.748202974537</v>
      </c>
      <c r="O151" s="11">
        <v>3377</v>
      </c>
      <c r="P151" s="11">
        <v>2637</v>
      </c>
      <c r="Q151" s="8">
        <v>45969.748202974537</v>
      </c>
      <c r="R151" s="8"/>
      <c r="S151" s="5">
        <v>30</v>
      </c>
      <c r="T151" s="5" t="s">
        <v>121</v>
      </c>
      <c r="U151" s="5" t="s">
        <v>122</v>
      </c>
      <c r="V151" s="11">
        <f t="shared" si="14"/>
        <v>740</v>
      </c>
      <c r="W151" s="14">
        <f t="shared" si="15"/>
        <v>0.21912940479715723</v>
      </c>
      <c r="X151" s="17">
        <f>IF(N151="",'Project Guide'!$B$7-L151,N151-L151)</f>
        <v>96</v>
      </c>
      <c r="Y151" s="5" t="str">
        <f t="shared" si="16"/>
        <v>Late</v>
      </c>
      <c r="Z151" s="17">
        <f>IF(N151="",MAX(0,'Project Guide'!$B$7-M151),MAX(0,N151-M151))</f>
        <v>18</v>
      </c>
      <c r="AA151" s="11">
        <f t="shared" si="17"/>
        <v>3377</v>
      </c>
      <c r="AB151" s="17">
        <f>IF(Q151="","",IF(R151="",'Project Guide'!$B$7-Q151,R151-Q151))</f>
        <v>275.25179702546302</v>
      </c>
      <c r="AC151" s="5" t="str">
        <f>IF(Q151="","Not Invoiced",IF(R151&lt;&gt;"","Paid",IF('Project Guide'!$B$7&gt;Q151+S151,"Overdue","Open")))</f>
        <v>Overdue</v>
      </c>
      <c r="AD151" s="11">
        <f t="shared" si="18"/>
        <v>3377</v>
      </c>
      <c r="AE151" s="5" t="str">
        <f t="shared" si="19"/>
        <v>2025-08</v>
      </c>
      <c r="AF151" s="44" t="str">
        <f t="shared" si="20"/>
        <v>P1</v>
      </c>
    </row>
    <row r="152" spans="1:32" ht="15">
      <c r="A152" s="5" t="s">
        <v>284</v>
      </c>
      <c r="B152" s="5" t="s">
        <v>142</v>
      </c>
      <c r="C152" s="5" t="s">
        <v>143</v>
      </c>
      <c r="D152" s="5" t="s">
        <v>56</v>
      </c>
      <c r="E152" s="5" t="s">
        <v>83</v>
      </c>
      <c r="F152" s="5" t="s">
        <v>84</v>
      </c>
      <c r="G152" s="5" t="s">
        <v>85</v>
      </c>
      <c r="H152" s="5" t="s">
        <v>86</v>
      </c>
      <c r="I152" s="5" t="s">
        <v>87</v>
      </c>
      <c r="J152" s="8">
        <v>45866.563057164349</v>
      </c>
      <c r="K152" s="8">
        <v>45872.563057164349</v>
      </c>
      <c r="L152" s="8">
        <v>45873.563057164349</v>
      </c>
      <c r="M152" s="8">
        <v>45894.563057164349</v>
      </c>
      <c r="N152" s="8">
        <v>45890.563057164349</v>
      </c>
      <c r="O152" s="11">
        <v>27964</v>
      </c>
      <c r="P152" s="11">
        <v>19029</v>
      </c>
      <c r="Q152" s="8">
        <v>45892.563057164349</v>
      </c>
      <c r="R152" s="8">
        <v>45932.563057164349</v>
      </c>
      <c r="S152" s="5">
        <v>30</v>
      </c>
      <c r="T152" s="5" t="s">
        <v>62</v>
      </c>
      <c r="U152" s="5" t="s">
        <v>63</v>
      </c>
      <c r="V152" s="11">
        <f t="shared" si="14"/>
        <v>8935</v>
      </c>
      <c r="W152" s="14">
        <f t="shared" si="15"/>
        <v>0.31951795165212415</v>
      </c>
      <c r="X152" s="17">
        <f>IF(N152="",'Project Guide'!$B$7-L152,N152-L152)</f>
        <v>17</v>
      </c>
      <c r="Y152" s="5" t="str">
        <f t="shared" si="16"/>
        <v>On Time</v>
      </c>
      <c r="Z152" s="17">
        <f>IF(N152="",MAX(0,'Project Guide'!$B$7-M152),MAX(0,N152-M152))</f>
        <v>0</v>
      </c>
      <c r="AA152" s="11">
        <f t="shared" si="17"/>
        <v>0</v>
      </c>
      <c r="AB152" s="17">
        <f>IF(Q152="","",IF(R152="",'Project Guide'!$B$7-Q152,R152-Q152))</f>
        <v>40</v>
      </c>
      <c r="AC152" s="5" t="str">
        <f>IF(Q152="","Not Invoiced",IF(R152&lt;&gt;"","Paid",IF('Project Guide'!$B$7&gt;Q152+S152,"Overdue","Open")))</f>
        <v>Paid</v>
      </c>
      <c r="AD152" s="11">
        <f t="shared" si="18"/>
        <v>0</v>
      </c>
      <c r="AE152" s="5" t="str">
        <f t="shared" si="19"/>
        <v>2025-08</v>
      </c>
      <c r="AF152" s="44" t="str">
        <f t="shared" si="20"/>
        <v>Monitor</v>
      </c>
    </row>
    <row r="153" spans="1:32" ht="15">
      <c r="A153" s="5" t="s">
        <v>285</v>
      </c>
      <c r="B153" s="5" t="s">
        <v>124</v>
      </c>
      <c r="C153" s="5" t="s">
        <v>125</v>
      </c>
      <c r="D153" s="5" t="s">
        <v>56</v>
      </c>
      <c r="E153" s="5" t="s">
        <v>68</v>
      </c>
      <c r="F153" s="5" t="s">
        <v>69</v>
      </c>
      <c r="G153" s="5" t="s">
        <v>70</v>
      </c>
      <c r="H153" s="5" t="s">
        <v>49</v>
      </c>
      <c r="I153" s="5" t="s">
        <v>50</v>
      </c>
      <c r="J153" s="8">
        <v>45868.961375810184</v>
      </c>
      <c r="K153" s="8">
        <v>45872.961375810184</v>
      </c>
      <c r="L153" s="8">
        <v>45873.961375810184</v>
      </c>
      <c r="M153" s="8">
        <v>45907.961375810184</v>
      </c>
      <c r="N153" s="8">
        <v>45907.961375810184</v>
      </c>
      <c r="O153" s="11">
        <v>7024</v>
      </c>
      <c r="P153" s="11">
        <v>5338</v>
      </c>
      <c r="Q153" s="8">
        <v>45908.961375810184</v>
      </c>
      <c r="R153" s="8">
        <v>45945.961375810184</v>
      </c>
      <c r="S153" s="5">
        <v>45</v>
      </c>
      <c r="T153" s="5" t="s">
        <v>51</v>
      </c>
      <c r="U153" s="5" t="s">
        <v>52</v>
      </c>
      <c r="V153" s="11">
        <f t="shared" si="14"/>
        <v>1686</v>
      </c>
      <c r="W153" s="14">
        <f t="shared" si="15"/>
        <v>0.24003416856492027</v>
      </c>
      <c r="X153" s="17">
        <f>IF(N153="",'Project Guide'!$B$7-L153,N153-L153)</f>
        <v>34</v>
      </c>
      <c r="Y153" s="5" t="str">
        <f t="shared" si="16"/>
        <v>On Time</v>
      </c>
      <c r="Z153" s="17">
        <f>IF(N153="",MAX(0,'Project Guide'!$B$7-M153),MAX(0,N153-M153))</f>
        <v>0</v>
      </c>
      <c r="AA153" s="11">
        <f t="shared" si="17"/>
        <v>0</v>
      </c>
      <c r="AB153" s="17">
        <f>IF(Q153="","",IF(R153="",'Project Guide'!$B$7-Q153,R153-Q153))</f>
        <v>37</v>
      </c>
      <c r="AC153" s="5" t="str">
        <f>IF(Q153="","Not Invoiced",IF(R153&lt;&gt;"","Paid",IF('Project Guide'!$B$7&gt;Q153+S153,"Overdue","Open")))</f>
        <v>Paid</v>
      </c>
      <c r="AD153" s="11">
        <f t="shared" si="18"/>
        <v>0</v>
      </c>
      <c r="AE153" s="5" t="str">
        <f t="shared" si="19"/>
        <v>2025-08</v>
      </c>
      <c r="AF153" s="44" t="str">
        <f t="shared" si="20"/>
        <v>Monitor</v>
      </c>
    </row>
    <row r="154" spans="1:32" ht="15">
      <c r="A154" s="5" t="s">
        <v>286</v>
      </c>
      <c r="B154" s="5" t="s">
        <v>133</v>
      </c>
      <c r="C154" s="5" t="s">
        <v>134</v>
      </c>
      <c r="D154" s="5" t="s">
        <v>45</v>
      </c>
      <c r="E154" s="5" t="s">
        <v>150</v>
      </c>
      <c r="F154" s="5" t="s">
        <v>151</v>
      </c>
      <c r="G154" s="5" t="s">
        <v>117</v>
      </c>
      <c r="H154" s="5" t="s">
        <v>75</v>
      </c>
      <c r="I154" s="5" t="s">
        <v>76</v>
      </c>
      <c r="J154" s="8">
        <v>45865.347767303239</v>
      </c>
      <c r="K154" s="8">
        <v>45872.347767303239</v>
      </c>
      <c r="L154" s="8">
        <v>45875.347767303239</v>
      </c>
      <c r="M154" s="8">
        <v>45953.347767303239</v>
      </c>
      <c r="N154" s="8">
        <v>45948.347767303239</v>
      </c>
      <c r="O154" s="11">
        <v>26065</v>
      </c>
      <c r="P154" s="11">
        <v>19417</v>
      </c>
      <c r="Q154" s="8">
        <v>45950.347767303239</v>
      </c>
      <c r="R154" s="8">
        <v>45995.347767303239</v>
      </c>
      <c r="S154" s="5">
        <v>45</v>
      </c>
      <c r="T154" s="5" t="s">
        <v>62</v>
      </c>
      <c r="U154" s="5" t="s">
        <v>63</v>
      </c>
      <c r="V154" s="11">
        <f t="shared" si="14"/>
        <v>6648</v>
      </c>
      <c r="W154" s="14">
        <f t="shared" si="15"/>
        <v>0.25505467101477075</v>
      </c>
      <c r="X154" s="17">
        <f>IF(N154="",'Project Guide'!$B$7-L154,N154-L154)</f>
        <v>73</v>
      </c>
      <c r="Y154" s="5" t="str">
        <f t="shared" si="16"/>
        <v>On Time</v>
      </c>
      <c r="Z154" s="17">
        <f>IF(N154="",MAX(0,'Project Guide'!$B$7-M154),MAX(0,N154-M154))</f>
        <v>0</v>
      </c>
      <c r="AA154" s="11">
        <f t="shared" si="17"/>
        <v>0</v>
      </c>
      <c r="AB154" s="17">
        <f>IF(Q154="","",IF(R154="",'Project Guide'!$B$7-Q154,R154-Q154))</f>
        <v>45</v>
      </c>
      <c r="AC154" s="5" t="str">
        <f>IF(Q154="","Not Invoiced",IF(R154&lt;&gt;"","Paid",IF('Project Guide'!$B$7&gt;Q154+S154,"Overdue","Open")))</f>
        <v>Paid</v>
      </c>
      <c r="AD154" s="11">
        <f t="shared" si="18"/>
        <v>0</v>
      </c>
      <c r="AE154" s="5" t="str">
        <f t="shared" si="19"/>
        <v>2025-08</v>
      </c>
      <c r="AF154" s="44" t="str">
        <f t="shared" si="20"/>
        <v>Monitor</v>
      </c>
    </row>
    <row r="155" spans="1:32" ht="15">
      <c r="A155" s="5" t="s">
        <v>287</v>
      </c>
      <c r="B155" s="5" t="s">
        <v>103</v>
      </c>
      <c r="C155" s="5" t="s">
        <v>104</v>
      </c>
      <c r="D155" s="5" t="s">
        <v>98</v>
      </c>
      <c r="E155" s="5" t="s">
        <v>146</v>
      </c>
      <c r="F155" s="5" t="s">
        <v>147</v>
      </c>
      <c r="G155" s="5" t="s">
        <v>85</v>
      </c>
      <c r="H155" s="5" t="s">
        <v>86</v>
      </c>
      <c r="I155" s="5" t="s">
        <v>87</v>
      </c>
      <c r="J155" s="8">
        <v>45866.414660868053</v>
      </c>
      <c r="K155" s="8">
        <v>45873.414660868053</v>
      </c>
      <c r="L155" s="8">
        <v>45875.414660868053</v>
      </c>
      <c r="M155" s="8">
        <v>45893.414660868053</v>
      </c>
      <c r="N155" s="8">
        <v>45885.414660868053</v>
      </c>
      <c r="O155" s="11">
        <v>15407</v>
      </c>
      <c r="P155" s="11">
        <v>11506</v>
      </c>
      <c r="Q155" s="8">
        <v>45885.414660868053</v>
      </c>
      <c r="R155" s="8">
        <v>45928.414660868053</v>
      </c>
      <c r="S155" s="5">
        <v>30</v>
      </c>
      <c r="T155" s="5" t="s">
        <v>62</v>
      </c>
      <c r="U155" s="5" t="s">
        <v>63</v>
      </c>
      <c r="V155" s="11">
        <f t="shared" si="14"/>
        <v>3901</v>
      </c>
      <c r="W155" s="14">
        <f t="shared" si="15"/>
        <v>0.25319659894852992</v>
      </c>
      <c r="X155" s="17">
        <f>IF(N155="",'Project Guide'!$B$7-L155,N155-L155)</f>
        <v>10</v>
      </c>
      <c r="Y155" s="5" t="str">
        <f t="shared" si="16"/>
        <v>On Time</v>
      </c>
      <c r="Z155" s="17">
        <f>IF(N155="",MAX(0,'Project Guide'!$B$7-M155),MAX(0,N155-M155))</f>
        <v>0</v>
      </c>
      <c r="AA155" s="11">
        <f t="shared" si="17"/>
        <v>0</v>
      </c>
      <c r="AB155" s="17">
        <f>IF(Q155="","",IF(R155="",'Project Guide'!$B$7-Q155,R155-Q155))</f>
        <v>43</v>
      </c>
      <c r="AC155" s="5" t="str">
        <f>IF(Q155="","Not Invoiced",IF(R155&lt;&gt;"","Paid",IF('Project Guide'!$B$7&gt;Q155+S155,"Overdue","Open")))</f>
        <v>Paid</v>
      </c>
      <c r="AD155" s="11">
        <f t="shared" si="18"/>
        <v>0</v>
      </c>
      <c r="AE155" s="5" t="str">
        <f t="shared" si="19"/>
        <v>2025-08</v>
      </c>
      <c r="AF155" s="44" t="str">
        <f t="shared" si="20"/>
        <v>Monitor</v>
      </c>
    </row>
    <row r="156" spans="1:32" ht="15">
      <c r="A156" s="5" t="s">
        <v>288</v>
      </c>
      <c r="B156" s="5" t="s">
        <v>142</v>
      </c>
      <c r="C156" s="5" t="s">
        <v>143</v>
      </c>
      <c r="D156" s="5" t="s">
        <v>56</v>
      </c>
      <c r="E156" s="5" t="s">
        <v>68</v>
      </c>
      <c r="F156" s="5" t="s">
        <v>69</v>
      </c>
      <c r="G156" s="5" t="s">
        <v>70</v>
      </c>
      <c r="H156" s="5" t="s">
        <v>60</v>
      </c>
      <c r="I156" s="5" t="s">
        <v>61</v>
      </c>
      <c r="J156" s="8">
        <v>45871.609589432868</v>
      </c>
      <c r="K156" s="8">
        <v>45874.609589432868</v>
      </c>
      <c r="L156" s="8">
        <v>45875.609589432868</v>
      </c>
      <c r="M156" s="8">
        <v>45911.609589432868</v>
      </c>
      <c r="N156" s="8">
        <v>45912.609589432868</v>
      </c>
      <c r="O156" s="11">
        <v>24398</v>
      </c>
      <c r="P156" s="11">
        <v>16661</v>
      </c>
      <c r="Q156" s="8">
        <v>45916.609589432868</v>
      </c>
      <c r="R156" s="8">
        <v>45986.609589432868</v>
      </c>
      <c r="S156" s="5">
        <v>60</v>
      </c>
      <c r="T156" s="5" t="s">
        <v>121</v>
      </c>
      <c r="U156" s="5" t="s">
        <v>122</v>
      </c>
      <c r="V156" s="11">
        <f t="shared" si="14"/>
        <v>7737</v>
      </c>
      <c r="W156" s="14">
        <f t="shared" si="15"/>
        <v>0.31711615706205426</v>
      </c>
      <c r="X156" s="17">
        <f>IF(N156="",'Project Guide'!$B$7-L156,N156-L156)</f>
        <v>37</v>
      </c>
      <c r="Y156" s="5" t="str">
        <f t="shared" si="16"/>
        <v>Late</v>
      </c>
      <c r="Z156" s="17">
        <f>IF(N156="",MAX(0,'Project Guide'!$B$7-M156),MAX(0,N156-M156))</f>
        <v>1</v>
      </c>
      <c r="AA156" s="11">
        <f t="shared" si="17"/>
        <v>24398</v>
      </c>
      <c r="AB156" s="17">
        <f>IF(Q156="","",IF(R156="",'Project Guide'!$B$7-Q156,R156-Q156))</f>
        <v>70</v>
      </c>
      <c r="AC156" s="5" t="str">
        <f>IF(Q156="","Not Invoiced",IF(R156&lt;&gt;"","Paid",IF('Project Guide'!$B$7&gt;Q156+S156,"Overdue","Open")))</f>
        <v>Paid</v>
      </c>
      <c r="AD156" s="11">
        <f t="shared" si="18"/>
        <v>0</v>
      </c>
      <c r="AE156" s="5" t="str">
        <f t="shared" si="19"/>
        <v>2025-08</v>
      </c>
      <c r="AF156" s="44" t="str">
        <f t="shared" si="20"/>
        <v>P2</v>
      </c>
    </row>
    <row r="157" spans="1:32" ht="15">
      <c r="A157" s="5" t="s">
        <v>289</v>
      </c>
      <c r="B157" s="5" t="s">
        <v>161</v>
      </c>
      <c r="C157" s="5" t="s">
        <v>162</v>
      </c>
      <c r="D157" s="5" t="s">
        <v>67</v>
      </c>
      <c r="E157" s="5" t="s">
        <v>146</v>
      </c>
      <c r="F157" s="5" t="s">
        <v>147</v>
      </c>
      <c r="G157" s="5" t="s">
        <v>85</v>
      </c>
      <c r="H157" s="5" t="s">
        <v>78</v>
      </c>
      <c r="I157" s="5" t="s">
        <v>79</v>
      </c>
      <c r="J157" s="8">
        <v>45852.656805891202</v>
      </c>
      <c r="K157" s="8">
        <v>45873.656805891202</v>
      </c>
      <c r="L157" s="8">
        <v>45877.656805891202</v>
      </c>
      <c r="M157" s="8">
        <v>45893.656805891202</v>
      </c>
      <c r="N157" s="8">
        <v>45887.656805891202</v>
      </c>
      <c r="O157" s="11">
        <v>21803</v>
      </c>
      <c r="P157" s="11">
        <v>16177</v>
      </c>
      <c r="Q157" s="8">
        <v>45889.656805891202</v>
      </c>
      <c r="R157" s="8">
        <v>45935.656805891202</v>
      </c>
      <c r="S157" s="5">
        <v>45</v>
      </c>
      <c r="T157" s="5" t="s">
        <v>130</v>
      </c>
      <c r="U157" s="5" t="s">
        <v>131</v>
      </c>
      <c r="V157" s="11">
        <f t="shared" si="14"/>
        <v>5626</v>
      </c>
      <c r="W157" s="14">
        <f t="shared" si="15"/>
        <v>0.25803788469476679</v>
      </c>
      <c r="X157" s="17">
        <f>IF(N157="",'Project Guide'!$B$7-L157,N157-L157)</f>
        <v>10</v>
      </c>
      <c r="Y157" s="5" t="str">
        <f t="shared" si="16"/>
        <v>On Time</v>
      </c>
      <c r="Z157" s="17">
        <f>IF(N157="",MAX(0,'Project Guide'!$B$7-M157),MAX(0,N157-M157))</f>
        <v>0</v>
      </c>
      <c r="AA157" s="11">
        <f t="shared" si="17"/>
        <v>0</v>
      </c>
      <c r="AB157" s="17">
        <f>IF(Q157="","",IF(R157="",'Project Guide'!$B$7-Q157,R157-Q157))</f>
        <v>46</v>
      </c>
      <c r="AC157" s="5" t="str">
        <f>IF(Q157="","Not Invoiced",IF(R157&lt;&gt;"","Paid",IF('Project Guide'!$B$7&gt;Q157+S157,"Overdue","Open")))</f>
        <v>Paid</v>
      </c>
      <c r="AD157" s="11">
        <f t="shared" si="18"/>
        <v>0</v>
      </c>
      <c r="AE157" s="5" t="str">
        <f t="shared" si="19"/>
        <v>2025-08</v>
      </c>
      <c r="AF157" s="44" t="str">
        <f t="shared" si="20"/>
        <v>Monitor</v>
      </c>
    </row>
    <row r="158" spans="1:32" ht="15">
      <c r="A158" s="5" t="s">
        <v>290</v>
      </c>
      <c r="B158" s="5" t="s">
        <v>113</v>
      </c>
      <c r="C158" s="5" t="s">
        <v>114</v>
      </c>
      <c r="D158" s="5" t="s">
        <v>91</v>
      </c>
      <c r="E158" s="5" t="s">
        <v>57</v>
      </c>
      <c r="F158" s="5" t="s">
        <v>58</v>
      </c>
      <c r="G158" s="5" t="s">
        <v>59</v>
      </c>
      <c r="H158" s="5" t="s">
        <v>60</v>
      </c>
      <c r="I158" s="5" t="s">
        <v>61</v>
      </c>
      <c r="J158" s="8">
        <v>45876.752795497683</v>
      </c>
      <c r="K158" s="8">
        <v>45877.752795497683</v>
      </c>
      <c r="L158" s="8">
        <v>45877.752795497683</v>
      </c>
      <c r="M158" s="8">
        <v>45942.752795497683</v>
      </c>
      <c r="N158" s="8">
        <v>45935.752795497683</v>
      </c>
      <c r="O158" s="11">
        <v>19354</v>
      </c>
      <c r="P158" s="11">
        <v>15816</v>
      </c>
      <c r="Q158" s="8">
        <v>45941.752795497683</v>
      </c>
      <c r="R158" s="8">
        <v>45988.752795497683</v>
      </c>
      <c r="S158" s="5">
        <v>45</v>
      </c>
      <c r="T158" s="5" t="s">
        <v>62</v>
      </c>
      <c r="U158" s="5" t="s">
        <v>63</v>
      </c>
      <c r="V158" s="11">
        <f t="shared" si="14"/>
        <v>3538</v>
      </c>
      <c r="W158" s="14">
        <f t="shared" si="15"/>
        <v>0.18280458819882195</v>
      </c>
      <c r="X158" s="17">
        <f>IF(N158="",'Project Guide'!$B$7-L158,N158-L158)</f>
        <v>58</v>
      </c>
      <c r="Y158" s="5" t="str">
        <f t="shared" si="16"/>
        <v>On Time</v>
      </c>
      <c r="Z158" s="17">
        <f>IF(N158="",MAX(0,'Project Guide'!$B$7-M158),MAX(0,N158-M158))</f>
        <v>0</v>
      </c>
      <c r="AA158" s="11">
        <f t="shared" si="17"/>
        <v>0</v>
      </c>
      <c r="AB158" s="17">
        <f>IF(Q158="","",IF(R158="",'Project Guide'!$B$7-Q158,R158-Q158))</f>
        <v>47</v>
      </c>
      <c r="AC158" s="5" t="str">
        <f>IF(Q158="","Not Invoiced",IF(R158&lt;&gt;"","Paid",IF('Project Guide'!$B$7&gt;Q158+S158,"Overdue","Open")))</f>
        <v>Paid</v>
      </c>
      <c r="AD158" s="11">
        <f t="shared" si="18"/>
        <v>0</v>
      </c>
      <c r="AE158" s="5" t="str">
        <f t="shared" si="19"/>
        <v>2025-08</v>
      </c>
      <c r="AF158" s="44" t="str">
        <f t="shared" si="20"/>
        <v>Monitor</v>
      </c>
    </row>
    <row r="159" spans="1:32" ht="15">
      <c r="A159" s="5" t="s">
        <v>291</v>
      </c>
      <c r="B159" s="5" t="s">
        <v>161</v>
      </c>
      <c r="C159" s="5" t="s">
        <v>162</v>
      </c>
      <c r="D159" s="5" t="s">
        <v>67</v>
      </c>
      <c r="E159" s="5" t="s">
        <v>92</v>
      </c>
      <c r="F159" s="5" t="s">
        <v>93</v>
      </c>
      <c r="G159" s="5" t="s">
        <v>94</v>
      </c>
      <c r="H159" s="5" t="s">
        <v>75</v>
      </c>
      <c r="I159" s="5" t="s">
        <v>76</v>
      </c>
      <c r="J159" s="8">
        <v>45871.632809583331</v>
      </c>
      <c r="K159" s="8">
        <v>45874.632809583331</v>
      </c>
      <c r="L159" s="8">
        <v>45878.632809583331</v>
      </c>
      <c r="M159" s="8">
        <v>45904.632809583331</v>
      </c>
      <c r="N159" s="8">
        <v>45912.632809583331</v>
      </c>
      <c r="O159" s="11">
        <v>19346</v>
      </c>
      <c r="P159" s="11">
        <v>14671</v>
      </c>
      <c r="Q159" s="8">
        <v>45916.632809583331</v>
      </c>
      <c r="R159" s="8">
        <v>45965.632809583331</v>
      </c>
      <c r="S159" s="5">
        <v>45</v>
      </c>
      <c r="T159" s="5" t="s">
        <v>121</v>
      </c>
      <c r="U159" s="5" t="s">
        <v>122</v>
      </c>
      <c r="V159" s="11">
        <f t="shared" si="14"/>
        <v>4675</v>
      </c>
      <c r="W159" s="14">
        <f t="shared" si="15"/>
        <v>0.24165202108963094</v>
      </c>
      <c r="X159" s="17">
        <f>IF(N159="",'Project Guide'!$B$7-L159,N159-L159)</f>
        <v>34</v>
      </c>
      <c r="Y159" s="5" t="str">
        <f t="shared" si="16"/>
        <v>Late</v>
      </c>
      <c r="Z159" s="17">
        <f>IF(N159="",MAX(0,'Project Guide'!$B$7-M159),MAX(0,N159-M159))</f>
        <v>8</v>
      </c>
      <c r="AA159" s="11">
        <f t="shared" si="17"/>
        <v>19346</v>
      </c>
      <c r="AB159" s="17">
        <f>IF(Q159="","",IF(R159="",'Project Guide'!$B$7-Q159,R159-Q159))</f>
        <v>49</v>
      </c>
      <c r="AC159" s="5" t="str">
        <f>IF(Q159="","Not Invoiced",IF(R159&lt;&gt;"","Paid",IF('Project Guide'!$B$7&gt;Q159+S159,"Overdue","Open")))</f>
        <v>Paid</v>
      </c>
      <c r="AD159" s="11">
        <f t="shared" si="18"/>
        <v>0</v>
      </c>
      <c r="AE159" s="5" t="str">
        <f t="shared" si="19"/>
        <v>2025-08</v>
      </c>
      <c r="AF159" s="44" t="str">
        <f t="shared" si="20"/>
        <v>P2</v>
      </c>
    </row>
    <row r="160" spans="1:32" ht="15">
      <c r="A160" s="5" t="s">
        <v>292</v>
      </c>
      <c r="B160" s="5" t="s">
        <v>96</v>
      </c>
      <c r="C160" s="5" t="s">
        <v>97</v>
      </c>
      <c r="D160" s="5" t="s">
        <v>98</v>
      </c>
      <c r="E160" s="5" t="s">
        <v>146</v>
      </c>
      <c r="F160" s="5" t="s">
        <v>147</v>
      </c>
      <c r="G160" s="5" t="s">
        <v>85</v>
      </c>
      <c r="H160" s="5" t="s">
        <v>49</v>
      </c>
      <c r="I160" s="5" t="s">
        <v>50</v>
      </c>
      <c r="J160" s="8">
        <v>45865.721485925926</v>
      </c>
      <c r="K160" s="8">
        <v>45880.721485925926</v>
      </c>
      <c r="L160" s="8">
        <v>45881.721485925926</v>
      </c>
      <c r="M160" s="8">
        <v>45897.721485925926</v>
      </c>
      <c r="N160" s="8">
        <v>45894.721485925926</v>
      </c>
      <c r="O160" s="11">
        <v>56739</v>
      </c>
      <c r="P160" s="11">
        <v>45315</v>
      </c>
      <c r="Q160" s="8">
        <v>45899.721485925926</v>
      </c>
      <c r="R160" s="8"/>
      <c r="S160" s="5">
        <v>45</v>
      </c>
      <c r="T160" s="5" t="s">
        <v>130</v>
      </c>
      <c r="U160" s="5" t="s">
        <v>131</v>
      </c>
      <c r="V160" s="11">
        <f t="shared" si="14"/>
        <v>11424</v>
      </c>
      <c r="W160" s="14">
        <f t="shared" si="15"/>
        <v>0.20134299159308411</v>
      </c>
      <c r="X160" s="17">
        <f>IF(N160="",'Project Guide'!$B$7-L160,N160-L160)</f>
        <v>13</v>
      </c>
      <c r="Y160" s="5" t="str">
        <f t="shared" si="16"/>
        <v>On Time</v>
      </c>
      <c r="Z160" s="17">
        <f>IF(N160="",MAX(0,'Project Guide'!$B$7-M160),MAX(0,N160-M160))</f>
        <v>0</v>
      </c>
      <c r="AA160" s="11">
        <f t="shared" si="17"/>
        <v>0</v>
      </c>
      <c r="AB160" s="17">
        <f>IF(Q160="","",IF(R160="",'Project Guide'!$B$7-Q160,R160-Q160))</f>
        <v>345.27851407407434</v>
      </c>
      <c r="AC160" s="5" t="str">
        <f>IF(Q160="","Not Invoiced",IF(R160&lt;&gt;"","Paid",IF('Project Guide'!$B$7&gt;Q160+S160,"Overdue","Open")))</f>
        <v>Overdue</v>
      </c>
      <c r="AD160" s="11">
        <f t="shared" si="18"/>
        <v>56739</v>
      </c>
      <c r="AE160" s="5" t="str">
        <f t="shared" si="19"/>
        <v>2025-08</v>
      </c>
      <c r="AF160" s="44" t="str">
        <f t="shared" si="20"/>
        <v>P1</v>
      </c>
    </row>
    <row r="161" spans="1:32" ht="15">
      <c r="A161" s="5" t="s">
        <v>293</v>
      </c>
      <c r="B161" s="5" t="s">
        <v>110</v>
      </c>
      <c r="C161" s="5" t="s">
        <v>111</v>
      </c>
      <c r="D161" s="5" t="s">
        <v>91</v>
      </c>
      <c r="E161" s="5" t="s">
        <v>150</v>
      </c>
      <c r="F161" s="5" t="s">
        <v>151</v>
      </c>
      <c r="G161" s="5" t="s">
        <v>117</v>
      </c>
      <c r="H161" s="5" t="s">
        <v>75</v>
      </c>
      <c r="I161" s="5" t="s">
        <v>76</v>
      </c>
      <c r="J161" s="8">
        <v>45877.05201777778</v>
      </c>
      <c r="K161" s="8">
        <v>45883.05201777778</v>
      </c>
      <c r="L161" s="8">
        <v>45883.05201777778</v>
      </c>
      <c r="M161" s="8">
        <v>45956.05201777778</v>
      </c>
      <c r="N161" s="8">
        <v>45956.05201777778</v>
      </c>
      <c r="O161" s="11">
        <v>28457</v>
      </c>
      <c r="P161" s="11">
        <v>20694</v>
      </c>
      <c r="Q161" s="8">
        <v>45962.05201777778</v>
      </c>
      <c r="R161" s="8"/>
      <c r="S161" s="5">
        <v>45</v>
      </c>
      <c r="T161" s="5" t="s">
        <v>118</v>
      </c>
      <c r="U161" s="5" t="s">
        <v>119</v>
      </c>
      <c r="V161" s="11">
        <f t="shared" si="14"/>
        <v>7763</v>
      </c>
      <c r="W161" s="14">
        <f t="shared" si="15"/>
        <v>0.2727975542045894</v>
      </c>
      <c r="X161" s="17">
        <f>IF(N161="",'Project Guide'!$B$7-L161,N161-L161)</f>
        <v>73</v>
      </c>
      <c r="Y161" s="5" t="str">
        <f t="shared" si="16"/>
        <v>On Time</v>
      </c>
      <c r="Z161" s="17">
        <f>IF(N161="",MAX(0,'Project Guide'!$B$7-M161),MAX(0,N161-M161))</f>
        <v>0</v>
      </c>
      <c r="AA161" s="11">
        <f t="shared" si="17"/>
        <v>0</v>
      </c>
      <c r="AB161" s="17">
        <f>IF(Q161="","",IF(R161="",'Project Guide'!$B$7-Q161,R161-Q161))</f>
        <v>282.94798222222016</v>
      </c>
      <c r="AC161" s="5" t="str">
        <f>IF(Q161="","Not Invoiced",IF(R161&lt;&gt;"","Paid",IF('Project Guide'!$B$7&gt;Q161+S161,"Overdue","Open")))</f>
        <v>Overdue</v>
      </c>
      <c r="AD161" s="11">
        <f t="shared" si="18"/>
        <v>28457</v>
      </c>
      <c r="AE161" s="5" t="str">
        <f t="shared" si="19"/>
        <v>2025-08</v>
      </c>
      <c r="AF161" s="44" t="str">
        <f t="shared" si="20"/>
        <v>P1</v>
      </c>
    </row>
    <row r="162" spans="1:32" ht="15">
      <c r="A162" s="5" t="s">
        <v>294</v>
      </c>
      <c r="B162" s="5" t="s">
        <v>161</v>
      </c>
      <c r="C162" s="5" t="s">
        <v>162</v>
      </c>
      <c r="D162" s="5" t="s">
        <v>67</v>
      </c>
      <c r="E162" s="5" t="s">
        <v>105</v>
      </c>
      <c r="F162" s="5" t="s">
        <v>106</v>
      </c>
      <c r="G162" s="5" t="s">
        <v>107</v>
      </c>
      <c r="H162" s="5" t="s">
        <v>75</v>
      </c>
      <c r="I162" s="5" t="s">
        <v>76</v>
      </c>
      <c r="J162" s="8">
        <v>45876.23361491898</v>
      </c>
      <c r="K162" s="8">
        <v>45882.23361491898</v>
      </c>
      <c r="L162" s="8">
        <v>45884.23361491898</v>
      </c>
      <c r="M162" s="8">
        <v>45933.23361491898</v>
      </c>
      <c r="N162" s="8">
        <v>45925.23361491898</v>
      </c>
      <c r="O162" s="11">
        <v>14076</v>
      </c>
      <c r="P162" s="11">
        <v>10985</v>
      </c>
      <c r="Q162" s="8">
        <v>45926.23361491898</v>
      </c>
      <c r="R162" s="8">
        <v>45958.23361491898</v>
      </c>
      <c r="S162" s="5">
        <v>30</v>
      </c>
      <c r="T162" s="5" t="s">
        <v>62</v>
      </c>
      <c r="U162" s="5" t="s">
        <v>63</v>
      </c>
      <c r="V162" s="11">
        <f t="shared" si="14"/>
        <v>3091</v>
      </c>
      <c r="W162" s="14">
        <f t="shared" si="15"/>
        <v>0.21959363455527139</v>
      </c>
      <c r="X162" s="17">
        <f>IF(N162="",'Project Guide'!$B$7-L162,N162-L162)</f>
        <v>41</v>
      </c>
      <c r="Y162" s="5" t="str">
        <f t="shared" si="16"/>
        <v>On Time</v>
      </c>
      <c r="Z162" s="17">
        <f>IF(N162="",MAX(0,'Project Guide'!$B$7-M162),MAX(0,N162-M162))</f>
        <v>0</v>
      </c>
      <c r="AA162" s="11">
        <f t="shared" si="17"/>
        <v>0</v>
      </c>
      <c r="AB162" s="17">
        <f>IF(Q162="","",IF(R162="",'Project Guide'!$B$7-Q162,R162-Q162))</f>
        <v>32</v>
      </c>
      <c r="AC162" s="5" t="str">
        <f>IF(Q162="","Not Invoiced",IF(R162&lt;&gt;"","Paid",IF('Project Guide'!$B$7&gt;Q162+S162,"Overdue","Open")))</f>
        <v>Paid</v>
      </c>
      <c r="AD162" s="11">
        <f t="shared" si="18"/>
        <v>0</v>
      </c>
      <c r="AE162" s="5" t="str">
        <f t="shared" si="19"/>
        <v>2025-08</v>
      </c>
      <c r="AF162" s="44" t="str">
        <f t="shared" si="20"/>
        <v>Monitor</v>
      </c>
    </row>
    <row r="163" spans="1:32" ht="15">
      <c r="A163" s="5" t="s">
        <v>295</v>
      </c>
      <c r="B163" s="5" t="s">
        <v>81</v>
      </c>
      <c r="C163" s="5" t="s">
        <v>82</v>
      </c>
      <c r="D163" s="5" t="s">
        <v>45</v>
      </c>
      <c r="E163" s="5" t="s">
        <v>92</v>
      </c>
      <c r="F163" s="5" t="s">
        <v>93</v>
      </c>
      <c r="G163" s="5" t="s">
        <v>94</v>
      </c>
      <c r="H163" s="5" t="s">
        <v>86</v>
      </c>
      <c r="I163" s="5" t="s">
        <v>87</v>
      </c>
      <c r="J163" s="8">
        <v>45878.109912256943</v>
      </c>
      <c r="K163" s="8">
        <v>45885.109912256943</v>
      </c>
      <c r="L163" s="8">
        <v>45887.109912256943</v>
      </c>
      <c r="M163" s="8">
        <v>45920.109912256943</v>
      </c>
      <c r="N163" s="8">
        <v>45916.109912256943</v>
      </c>
      <c r="O163" s="11">
        <v>9026</v>
      </c>
      <c r="P163" s="11">
        <v>6731</v>
      </c>
      <c r="Q163" s="8">
        <v>45920.109912256943</v>
      </c>
      <c r="R163" s="8">
        <v>45955.109912256943</v>
      </c>
      <c r="S163" s="5">
        <v>45</v>
      </c>
      <c r="T163" s="5" t="s">
        <v>62</v>
      </c>
      <c r="U163" s="5" t="s">
        <v>63</v>
      </c>
      <c r="V163" s="11">
        <f t="shared" si="14"/>
        <v>2295</v>
      </c>
      <c r="W163" s="14">
        <f t="shared" si="15"/>
        <v>0.25426545535120765</v>
      </c>
      <c r="X163" s="17">
        <f>IF(N163="",'Project Guide'!$B$7-L163,N163-L163)</f>
        <v>29</v>
      </c>
      <c r="Y163" s="5" t="str">
        <f t="shared" si="16"/>
        <v>On Time</v>
      </c>
      <c r="Z163" s="17">
        <f>IF(N163="",MAX(0,'Project Guide'!$B$7-M163),MAX(0,N163-M163))</f>
        <v>0</v>
      </c>
      <c r="AA163" s="11">
        <f t="shared" si="17"/>
        <v>0</v>
      </c>
      <c r="AB163" s="17">
        <f>IF(Q163="","",IF(R163="",'Project Guide'!$B$7-Q163,R163-Q163))</f>
        <v>35</v>
      </c>
      <c r="AC163" s="5" t="str">
        <f>IF(Q163="","Not Invoiced",IF(R163&lt;&gt;"","Paid",IF('Project Guide'!$B$7&gt;Q163+S163,"Overdue","Open")))</f>
        <v>Paid</v>
      </c>
      <c r="AD163" s="11">
        <f t="shared" si="18"/>
        <v>0</v>
      </c>
      <c r="AE163" s="5" t="str">
        <f t="shared" si="19"/>
        <v>2025-08</v>
      </c>
      <c r="AF163" s="44" t="str">
        <f t="shared" si="20"/>
        <v>Monitor</v>
      </c>
    </row>
    <row r="164" spans="1:32" ht="15">
      <c r="A164" s="5" t="s">
        <v>296</v>
      </c>
      <c r="B164" s="5" t="s">
        <v>65</v>
      </c>
      <c r="C164" s="5" t="s">
        <v>66</v>
      </c>
      <c r="D164" s="5" t="s">
        <v>67</v>
      </c>
      <c r="E164" s="5" t="s">
        <v>146</v>
      </c>
      <c r="F164" s="5" t="s">
        <v>147</v>
      </c>
      <c r="G164" s="5" t="s">
        <v>85</v>
      </c>
      <c r="H164" s="5" t="s">
        <v>78</v>
      </c>
      <c r="I164" s="5" t="s">
        <v>79</v>
      </c>
      <c r="J164" s="8">
        <v>45880.150434282405</v>
      </c>
      <c r="K164" s="8">
        <v>45885.150434282405</v>
      </c>
      <c r="L164" s="8">
        <v>45887.150434282405</v>
      </c>
      <c r="M164" s="8">
        <v>45914.150434282405</v>
      </c>
      <c r="N164" s="8">
        <v>45907.150434282405</v>
      </c>
      <c r="O164" s="11">
        <v>24549</v>
      </c>
      <c r="P164" s="11">
        <v>19393</v>
      </c>
      <c r="Q164" s="8">
        <v>45908.150434282405</v>
      </c>
      <c r="R164" s="8">
        <v>45952.150434282405</v>
      </c>
      <c r="S164" s="5">
        <v>45</v>
      </c>
      <c r="T164" s="5" t="s">
        <v>62</v>
      </c>
      <c r="U164" s="5" t="s">
        <v>63</v>
      </c>
      <c r="V164" s="11">
        <f t="shared" si="14"/>
        <v>5156</v>
      </c>
      <c r="W164" s="14">
        <f t="shared" si="15"/>
        <v>0.21002892174834006</v>
      </c>
      <c r="X164" s="17">
        <f>IF(N164="",'Project Guide'!$B$7-L164,N164-L164)</f>
        <v>20</v>
      </c>
      <c r="Y164" s="5" t="str">
        <f t="shared" si="16"/>
        <v>On Time</v>
      </c>
      <c r="Z164" s="17">
        <f>IF(N164="",MAX(0,'Project Guide'!$B$7-M164),MAX(0,N164-M164))</f>
        <v>0</v>
      </c>
      <c r="AA164" s="11">
        <f t="shared" si="17"/>
        <v>0</v>
      </c>
      <c r="AB164" s="17">
        <f>IF(Q164="","",IF(R164="",'Project Guide'!$B$7-Q164,R164-Q164))</f>
        <v>44</v>
      </c>
      <c r="AC164" s="5" t="str">
        <f>IF(Q164="","Not Invoiced",IF(R164&lt;&gt;"","Paid",IF('Project Guide'!$B$7&gt;Q164+S164,"Overdue","Open")))</f>
        <v>Paid</v>
      </c>
      <c r="AD164" s="11">
        <f t="shared" si="18"/>
        <v>0</v>
      </c>
      <c r="AE164" s="5" t="str">
        <f t="shared" si="19"/>
        <v>2025-08</v>
      </c>
      <c r="AF164" s="44" t="str">
        <f t="shared" si="20"/>
        <v>Monitor</v>
      </c>
    </row>
    <row r="165" spans="1:32" ht="15">
      <c r="A165" s="5" t="s">
        <v>297</v>
      </c>
      <c r="B165" s="5" t="s">
        <v>65</v>
      </c>
      <c r="C165" s="5" t="s">
        <v>66</v>
      </c>
      <c r="D165" s="5" t="s">
        <v>67</v>
      </c>
      <c r="E165" s="5" t="s">
        <v>68</v>
      </c>
      <c r="F165" s="5" t="s">
        <v>69</v>
      </c>
      <c r="G165" s="5" t="s">
        <v>70</v>
      </c>
      <c r="H165" s="5" t="s">
        <v>189</v>
      </c>
      <c r="I165" s="5" t="s">
        <v>190</v>
      </c>
      <c r="J165" s="8">
        <v>45883.37411571759</v>
      </c>
      <c r="K165" s="8">
        <v>45887.37411571759</v>
      </c>
      <c r="L165" s="8">
        <v>45888.37411571759</v>
      </c>
      <c r="M165" s="8">
        <v>45925.37411571759</v>
      </c>
      <c r="N165" s="8">
        <v>45941.37411571759</v>
      </c>
      <c r="O165" s="11">
        <v>25885</v>
      </c>
      <c r="P165" s="11">
        <v>20881</v>
      </c>
      <c r="Q165" s="8">
        <v>45943.37411571759</v>
      </c>
      <c r="R165" s="8">
        <v>45994.37411571759</v>
      </c>
      <c r="S165" s="5">
        <v>60</v>
      </c>
      <c r="T165" s="5" t="s">
        <v>51</v>
      </c>
      <c r="U165" s="5" t="s">
        <v>52</v>
      </c>
      <c r="V165" s="11">
        <f t="shared" si="14"/>
        <v>5004</v>
      </c>
      <c r="W165" s="14">
        <f t="shared" si="15"/>
        <v>0.1933165926212092</v>
      </c>
      <c r="X165" s="17">
        <f>IF(N165="",'Project Guide'!$B$7-L165,N165-L165)</f>
        <v>53</v>
      </c>
      <c r="Y165" s="5" t="str">
        <f t="shared" si="16"/>
        <v>Late</v>
      </c>
      <c r="Z165" s="17">
        <f>IF(N165="",MAX(0,'Project Guide'!$B$7-M165),MAX(0,N165-M165))</f>
        <v>16</v>
      </c>
      <c r="AA165" s="11">
        <f t="shared" si="17"/>
        <v>25885</v>
      </c>
      <c r="AB165" s="17">
        <f>IF(Q165="","",IF(R165="",'Project Guide'!$B$7-Q165,R165-Q165))</f>
        <v>51</v>
      </c>
      <c r="AC165" s="5" t="str">
        <f>IF(Q165="","Not Invoiced",IF(R165&lt;&gt;"","Paid",IF('Project Guide'!$B$7&gt;Q165+S165,"Overdue","Open")))</f>
        <v>Paid</v>
      </c>
      <c r="AD165" s="11">
        <f t="shared" si="18"/>
        <v>0</v>
      </c>
      <c r="AE165" s="5" t="str">
        <f t="shared" si="19"/>
        <v>2025-08</v>
      </c>
      <c r="AF165" s="44" t="str">
        <f t="shared" si="20"/>
        <v>P1</v>
      </c>
    </row>
    <row r="166" spans="1:32" ht="15">
      <c r="A166" s="5" t="s">
        <v>298</v>
      </c>
      <c r="B166" s="5" t="s">
        <v>168</v>
      </c>
      <c r="C166" s="5" t="s">
        <v>169</v>
      </c>
      <c r="D166" s="5" t="s">
        <v>67</v>
      </c>
      <c r="E166" s="5" t="s">
        <v>99</v>
      </c>
      <c r="F166" s="5" t="s">
        <v>100</v>
      </c>
      <c r="G166" s="5" t="s">
        <v>101</v>
      </c>
      <c r="H166" s="5" t="s">
        <v>86</v>
      </c>
      <c r="I166" s="5" t="s">
        <v>87</v>
      </c>
      <c r="J166" s="8">
        <v>45882.58129804398</v>
      </c>
      <c r="K166" s="8">
        <v>45885.58129804398</v>
      </c>
      <c r="L166" s="8">
        <v>45889.58129804398</v>
      </c>
      <c r="M166" s="8">
        <v>45930.58129804398</v>
      </c>
      <c r="N166" s="8">
        <v>45948.58129804398</v>
      </c>
      <c r="O166" s="11">
        <v>44466</v>
      </c>
      <c r="P166" s="11">
        <v>31280</v>
      </c>
      <c r="Q166" s="8">
        <v>45953.58129804398</v>
      </c>
      <c r="R166" s="8">
        <v>46020.58129804398</v>
      </c>
      <c r="S166" s="5">
        <v>60</v>
      </c>
      <c r="T166" s="5" t="s">
        <v>121</v>
      </c>
      <c r="U166" s="5" t="s">
        <v>122</v>
      </c>
      <c r="V166" s="11">
        <f t="shared" si="14"/>
        <v>13186</v>
      </c>
      <c r="W166" s="14">
        <f t="shared" si="15"/>
        <v>0.29654117752889847</v>
      </c>
      <c r="X166" s="17">
        <f>IF(N166="",'Project Guide'!$B$7-L166,N166-L166)</f>
        <v>59</v>
      </c>
      <c r="Y166" s="5" t="str">
        <f t="shared" si="16"/>
        <v>Late</v>
      </c>
      <c r="Z166" s="17">
        <f>IF(N166="",MAX(0,'Project Guide'!$B$7-M166),MAX(0,N166-M166))</f>
        <v>18</v>
      </c>
      <c r="AA166" s="11">
        <f t="shared" si="17"/>
        <v>44466</v>
      </c>
      <c r="AB166" s="17">
        <f>IF(Q166="","",IF(R166="",'Project Guide'!$B$7-Q166,R166-Q166))</f>
        <v>67</v>
      </c>
      <c r="AC166" s="5" t="str">
        <f>IF(Q166="","Not Invoiced",IF(R166&lt;&gt;"","Paid",IF('Project Guide'!$B$7&gt;Q166+S166,"Overdue","Open")))</f>
        <v>Paid</v>
      </c>
      <c r="AD166" s="11">
        <f t="shared" si="18"/>
        <v>0</v>
      </c>
      <c r="AE166" s="5" t="str">
        <f t="shared" si="19"/>
        <v>2025-08</v>
      </c>
      <c r="AF166" s="44" t="str">
        <f t="shared" si="20"/>
        <v>P1</v>
      </c>
    </row>
    <row r="167" spans="1:32" ht="15">
      <c r="A167" s="5" t="s">
        <v>299</v>
      </c>
      <c r="B167" s="5" t="s">
        <v>110</v>
      </c>
      <c r="C167" s="5" t="s">
        <v>111</v>
      </c>
      <c r="D167" s="5" t="s">
        <v>91</v>
      </c>
      <c r="E167" s="5" t="s">
        <v>92</v>
      </c>
      <c r="F167" s="5" t="s">
        <v>93</v>
      </c>
      <c r="G167" s="5" t="s">
        <v>94</v>
      </c>
      <c r="H167" s="5" t="s">
        <v>78</v>
      </c>
      <c r="I167" s="5" t="s">
        <v>79</v>
      </c>
      <c r="J167" s="8">
        <v>45871.344559293982</v>
      </c>
      <c r="K167" s="8">
        <v>45889.344559293982</v>
      </c>
      <c r="L167" s="8">
        <v>45890.344559293982</v>
      </c>
      <c r="M167" s="8">
        <v>45918.344559293982</v>
      </c>
      <c r="N167" s="8">
        <v>45910.344559293982</v>
      </c>
      <c r="O167" s="11">
        <v>7353</v>
      </c>
      <c r="P167" s="11">
        <v>4787</v>
      </c>
      <c r="Q167" s="8">
        <v>45915.344559293982</v>
      </c>
      <c r="R167" s="8">
        <v>45963.344559293982</v>
      </c>
      <c r="S167" s="5">
        <v>45</v>
      </c>
      <c r="T167" s="5" t="s">
        <v>130</v>
      </c>
      <c r="U167" s="5" t="s">
        <v>131</v>
      </c>
      <c r="V167" s="11">
        <f t="shared" si="14"/>
        <v>2566</v>
      </c>
      <c r="W167" s="14">
        <f t="shared" si="15"/>
        <v>0.34897320821433431</v>
      </c>
      <c r="X167" s="17">
        <f>IF(N167="",'Project Guide'!$B$7-L167,N167-L167)</f>
        <v>20</v>
      </c>
      <c r="Y167" s="5" t="str">
        <f t="shared" si="16"/>
        <v>On Time</v>
      </c>
      <c r="Z167" s="17">
        <f>IF(N167="",MAX(0,'Project Guide'!$B$7-M167),MAX(0,N167-M167))</f>
        <v>0</v>
      </c>
      <c r="AA167" s="11">
        <f t="shared" si="17"/>
        <v>0</v>
      </c>
      <c r="AB167" s="17">
        <f>IF(Q167="","",IF(R167="",'Project Guide'!$B$7-Q167,R167-Q167))</f>
        <v>48</v>
      </c>
      <c r="AC167" s="5" t="str">
        <f>IF(Q167="","Not Invoiced",IF(R167&lt;&gt;"","Paid",IF('Project Guide'!$B$7&gt;Q167+S167,"Overdue","Open")))</f>
        <v>Paid</v>
      </c>
      <c r="AD167" s="11">
        <f t="shared" si="18"/>
        <v>0</v>
      </c>
      <c r="AE167" s="5" t="str">
        <f t="shared" si="19"/>
        <v>2025-08</v>
      </c>
      <c r="AF167" s="44" t="str">
        <f t="shared" si="20"/>
        <v>Monitor</v>
      </c>
    </row>
    <row r="168" spans="1:32" ht="15">
      <c r="A168" s="5" t="s">
        <v>300</v>
      </c>
      <c r="B168" s="5" t="s">
        <v>124</v>
      </c>
      <c r="C168" s="5" t="s">
        <v>125</v>
      </c>
      <c r="D168" s="5" t="s">
        <v>56</v>
      </c>
      <c r="E168" s="5" t="s">
        <v>46</v>
      </c>
      <c r="F168" s="5" t="s">
        <v>47</v>
      </c>
      <c r="G168" s="5" t="s">
        <v>48</v>
      </c>
      <c r="H168" s="5" t="s">
        <v>189</v>
      </c>
      <c r="I168" s="5" t="s">
        <v>190</v>
      </c>
      <c r="J168" s="8">
        <v>45886.44860625</v>
      </c>
      <c r="K168" s="8">
        <v>45887.44860625</v>
      </c>
      <c r="L168" s="8">
        <v>45891.44860625</v>
      </c>
      <c r="M168" s="8">
        <v>45947.44860625</v>
      </c>
      <c r="N168" s="8">
        <v>45939.44860625</v>
      </c>
      <c r="O168" s="11">
        <v>26038</v>
      </c>
      <c r="P168" s="11">
        <v>18245</v>
      </c>
      <c r="Q168" s="8">
        <v>45942.44860625</v>
      </c>
      <c r="R168" s="8">
        <v>46010.44860625</v>
      </c>
      <c r="S168" s="5">
        <v>60</v>
      </c>
      <c r="T168" s="5" t="s">
        <v>62</v>
      </c>
      <c r="U168" s="5" t="s">
        <v>63</v>
      </c>
      <c r="V168" s="11">
        <f t="shared" si="14"/>
        <v>7793</v>
      </c>
      <c r="W168" s="14">
        <f t="shared" si="15"/>
        <v>0.29929334050234274</v>
      </c>
      <c r="X168" s="17">
        <f>IF(N168="",'Project Guide'!$B$7-L168,N168-L168)</f>
        <v>48</v>
      </c>
      <c r="Y168" s="5" t="str">
        <f t="shared" si="16"/>
        <v>On Time</v>
      </c>
      <c r="Z168" s="17">
        <f>IF(N168="",MAX(0,'Project Guide'!$B$7-M168),MAX(0,N168-M168))</f>
        <v>0</v>
      </c>
      <c r="AA168" s="11">
        <f t="shared" si="17"/>
        <v>0</v>
      </c>
      <c r="AB168" s="17">
        <f>IF(Q168="","",IF(R168="",'Project Guide'!$B$7-Q168,R168-Q168))</f>
        <v>68</v>
      </c>
      <c r="AC168" s="5" t="str">
        <f>IF(Q168="","Not Invoiced",IF(R168&lt;&gt;"","Paid",IF('Project Guide'!$B$7&gt;Q168+S168,"Overdue","Open")))</f>
        <v>Paid</v>
      </c>
      <c r="AD168" s="11">
        <f t="shared" si="18"/>
        <v>0</v>
      </c>
      <c r="AE168" s="5" t="str">
        <f t="shared" si="19"/>
        <v>2025-08</v>
      </c>
      <c r="AF168" s="44" t="str">
        <f t="shared" si="20"/>
        <v>Monitor</v>
      </c>
    </row>
    <row r="169" spans="1:32" ht="15">
      <c r="A169" s="5" t="s">
        <v>301</v>
      </c>
      <c r="B169" s="5" t="s">
        <v>133</v>
      </c>
      <c r="C169" s="5" t="s">
        <v>134</v>
      </c>
      <c r="D169" s="5" t="s">
        <v>45</v>
      </c>
      <c r="E169" s="5" t="s">
        <v>150</v>
      </c>
      <c r="F169" s="5" t="s">
        <v>151</v>
      </c>
      <c r="G169" s="5" t="s">
        <v>117</v>
      </c>
      <c r="H169" s="5" t="s">
        <v>49</v>
      </c>
      <c r="I169" s="5" t="s">
        <v>50</v>
      </c>
      <c r="J169" s="8">
        <v>45880.378017037037</v>
      </c>
      <c r="K169" s="8">
        <v>45890.378017037037</v>
      </c>
      <c r="L169" s="8">
        <v>45894.378017037037</v>
      </c>
      <c r="M169" s="8">
        <v>45969.378017037037</v>
      </c>
      <c r="N169" s="8">
        <v>45978.378017037037</v>
      </c>
      <c r="O169" s="11">
        <v>29344</v>
      </c>
      <c r="P169" s="11">
        <v>23103</v>
      </c>
      <c r="Q169" s="8">
        <v>45978.378017037037</v>
      </c>
      <c r="R169" s="8">
        <v>46027.378017037037</v>
      </c>
      <c r="S169" s="5">
        <v>45</v>
      </c>
      <c r="T169" s="5" t="s">
        <v>130</v>
      </c>
      <c r="U169" s="5" t="s">
        <v>131</v>
      </c>
      <c r="V169" s="11">
        <f t="shared" si="14"/>
        <v>6241</v>
      </c>
      <c r="W169" s="14">
        <f t="shared" si="15"/>
        <v>0.21268402399127589</v>
      </c>
      <c r="X169" s="17">
        <f>IF(N169="",'Project Guide'!$B$7-L169,N169-L169)</f>
        <v>84</v>
      </c>
      <c r="Y169" s="5" t="str">
        <f t="shared" si="16"/>
        <v>Late</v>
      </c>
      <c r="Z169" s="17">
        <f>IF(N169="",MAX(0,'Project Guide'!$B$7-M169),MAX(0,N169-M169))</f>
        <v>9</v>
      </c>
      <c r="AA169" s="11">
        <f t="shared" si="17"/>
        <v>29344</v>
      </c>
      <c r="AB169" s="17">
        <f>IF(Q169="","",IF(R169="",'Project Guide'!$B$7-Q169,R169-Q169))</f>
        <v>49</v>
      </c>
      <c r="AC169" s="5" t="str">
        <f>IF(Q169="","Not Invoiced",IF(R169&lt;&gt;"","Paid",IF('Project Guide'!$B$7&gt;Q169+S169,"Overdue","Open")))</f>
        <v>Paid</v>
      </c>
      <c r="AD169" s="11">
        <f t="shared" si="18"/>
        <v>0</v>
      </c>
      <c r="AE169" s="5" t="str">
        <f t="shared" si="19"/>
        <v>2025-08</v>
      </c>
      <c r="AF169" s="44" t="str">
        <f t="shared" si="20"/>
        <v>P2</v>
      </c>
    </row>
    <row r="170" spans="1:32" ht="15">
      <c r="A170" s="5" t="s">
        <v>302</v>
      </c>
      <c r="B170" s="5" t="s">
        <v>138</v>
      </c>
      <c r="C170" s="5" t="s">
        <v>139</v>
      </c>
      <c r="D170" s="5" t="s">
        <v>98</v>
      </c>
      <c r="E170" s="5" t="s">
        <v>83</v>
      </c>
      <c r="F170" s="5" t="s">
        <v>84</v>
      </c>
      <c r="G170" s="5" t="s">
        <v>85</v>
      </c>
      <c r="H170" s="5" t="s">
        <v>86</v>
      </c>
      <c r="I170" s="5" t="s">
        <v>87</v>
      </c>
      <c r="J170" s="8">
        <v>45888.330592824073</v>
      </c>
      <c r="K170" s="8">
        <v>45893.330592824073</v>
      </c>
      <c r="L170" s="8">
        <v>45896.330592824073</v>
      </c>
      <c r="M170" s="8">
        <v>45916.330592824073</v>
      </c>
      <c r="N170" s="8">
        <v>45914.330592824073</v>
      </c>
      <c r="O170" s="11">
        <v>35788</v>
      </c>
      <c r="P170" s="11">
        <v>27164</v>
      </c>
      <c r="Q170" s="8">
        <v>45919.330592824073</v>
      </c>
      <c r="R170" s="8">
        <v>45974.330592824073</v>
      </c>
      <c r="S170" s="5">
        <v>60</v>
      </c>
      <c r="T170" s="5" t="s">
        <v>62</v>
      </c>
      <c r="U170" s="5" t="s">
        <v>63</v>
      </c>
      <c r="V170" s="11">
        <f t="shared" si="14"/>
        <v>8624</v>
      </c>
      <c r="W170" s="14">
        <f t="shared" si="15"/>
        <v>0.24097462836705041</v>
      </c>
      <c r="X170" s="17">
        <f>IF(N170="",'Project Guide'!$B$7-L170,N170-L170)</f>
        <v>18</v>
      </c>
      <c r="Y170" s="5" t="str">
        <f t="shared" si="16"/>
        <v>On Time</v>
      </c>
      <c r="Z170" s="17">
        <f>IF(N170="",MAX(0,'Project Guide'!$B$7-M170),MAX(0,N170-M170))</f>
        <v>0</v>
      </c>
      <c r="AA170" s="11">
        <f t="shared" si="17"/>
        <v>0</v>
      </c>
      <c r="AB170" s="17">
        <f>IF(Q170="","",IF(R170="",'Project Guide'!$B$7-Q170,R170-Q170))</f>
        <v>55</v>
      </c>
      <c r="AC170" s="5" t="str">
        <f>IF(Q170="","Not Invoiced",IF(R170&lt;&gt;"","Paid",IF('Project Guide'!$B$7&gt;Q170+S170,"Overdue","Open")))</f>
        <v>Paid</v>
      </c>
      <c r="AD170" s="11">
        <f t="shared" si="18"/>
        <v>0</v>
      </c>
      <c r="AE170" s="5" t="str">
        <f t="shared" si="19"/>
        <v>2025-08</v>
      </c>
      <c r="AF170" s="44" t="str">
        <f t="shared" si="20"/>
        <v>Monitor</v>
      </c>
    </row>
    <row r="171" spans="1:32" ht="15">
      <c r="A171" s="5" t="s">
        <v>303</v>
      </c>
      <c r="B171" s="5" t="s">
        <v>138</v>
      </c>
      <c r="C171" s="5" t="s">
        <v>139</v>
      </c>
      <c r="D171" s="5" t="s">
        <v>98</v>
      </c>
      <c r="E171" s="5" t="s">
        <v>105</v>
      </c>
      <c r="F171" s="5" t="s">
        <v>106</v>
      </c>
      <c r="G171" s="5" t="s">
        <v>107</v>
      </c>
      <c r="H171" s="5" t="s">
        <v>86</v>
      </c>
      <c r="I171" s="5" t="s">
        <v>87</v>
      </c>
      <c r="J171" s="8">
        <v>45889.928912986114</v>
      </c>
      <c r="K171" s="8">
        <v>45893.928912986114</v>
      </c>
      <c r="L171" s="8">
        <v>45896.928912986114</v>
      </c>
      <c r="M171" s="8">
        <v>45953.928912986114</v>
      </c>
      <c r="N171" s="8">
        <v>45966.928912986114</v>
      </c>
      <c r="O171" s="11">
        <v>23426</v>
      </c>
      <c r="P171" s="11">
        <v>15500</v>
      </c>
      <c r="Q171" s="8">
        <v>45971.928912986114</v>
      </c>
      <c r="R171" s="8">
        <v>46038.928912986114</v>
      </c>
      <c r="S171" s="5">
        <v>60</v>
      </c>
      <c r="T171" s="5" t="s">
        <v>51</v>
      </c>
      <c r="U171" s="5" t="s">
        <v>52</v>
      </c>
      <c r="V171" s="11">
        <f t="shared" si="14"/>
        <v>7926</v>
      </c>
      <c r="W171" s="14">
        <f t="shared" si="15"/>
        <v>0.3383420131477845</v>
      </c>
      <c r="X171" s="17">
        <f>IF(N171="",'Project Guide'!$B$7-L171,N171-L171)</f>
        <v>70</v>
      </c>
      <c r="Y171" s="5" t="str">
        <f t="shared" si="16"/>
        <v>Late</v>
      </c>
      <c r="Z171" s="17">
        <f>IF(N171="",MAX(0,'Project Guide'!$B$7-M171),MAX(0,N171-M171))</f>
        <v>13</v>
      </c>
      <c r="AA171" s="11">
        <f t="shared" si="17"/>
        <v>23426</v>
      </c>
      <c r="AB171" s="17">
        <f>IF(Q171="","",IF(R171="",'Project Guide'!$B$7-Q171,R171-Q171))</f>
        <v>67</v>
      </c>
      <c r="AC171" s="5" t="str">
        <f>IF(Q171="","Not Invoiced",IF(R171&lt;&gt;"","Paid",IF('Project Guide'!$B$7&gt;Q171+S171,"Overdue","Open")))</f>
        <v>Paid</v>
      </c>
      <c r="AD171" s="11">
        <f t="shared" si="18"/>
        <v>0</v>
      </c>
      <c r="AE171" s="5" t="str">
        <f t="shared" si="19"/>
        <v>2025-08</v>
      </c>
      <c r="AF171" s="44" t="str">
        <f t="shared" si="20"/>
        <v>P2</v>
      </c>
    </row>
    <row r="172" spans="1:32" ht="15">
      <c r="A172" s="5" t="s">
        <v>304</v>
      </c>
      <c r="B172" s="5" t="s">
        <v>54</v>
      </c>
      <c r="C172" s="5" t="s">
        <v>55</v>
      </c>
      <c r="D172" s="5" t="s">
        <v>56</v>
      </c>
      <c r="E172" s="5" t="s">
        <v>46</v>
      </c>
      <c r="F172" s="5" t="s">
        <v>47</v>
      </c>
      <c r="G172" s="5" t="s">
        <v>48</v>
      </c>
      <c r="H172" s="5" t="s">
        <v>49</v>
      </c>
      <c r="I172" s="5" t="s">
        <v>50</v>
      </c>
      <c r="J172" s="8">
        <v>45890.636373912035</v>
      </c>
      <c r="K172" s="8">
        <v>45897.636373912035</v>
      </c>
      <c r="L172" s="8">
        <v>45897.636373912035</v>
      </c>
      <c r="M172" s="8">
        <v>45951.636373912035</v>
      </c>
      <c r="N172" s="8">
        <v>45971.636373912035</v>
      </c>
      <c r="O172" s="11">
        <v>44725</v>
      </c>
      <c r="P172" s="11">
        <v>35815</v>
      </c>
      <c r="Q172" s="8">
        <v>45973.636373912035</v>
      </c>
      <c r="R172" s="8">
        <v>46032.636373912035</v>
      </c>
      <c r="S172" s="5">
        <v>60</v>
      </c>
      <c r="T172" s="5" t="s">
        <v>121</v>
      </c>
      <c r="U172" s="5" t="s">
        <v>122</v>
      </c>
      <c r="V172" s="11">
        <f t="shared" si="14"/>
        <v>8910</v>
      </c>
      <c r="W172" s="14">
        <f t="shared" si="15"/>
        <v>0.19921743991056456</v>
      </c>
      <c r="X172" s="17">
        <f>IF(N172="",'Project Guide'!$B$7-L172,N172-L172)</f>
        <v>74</v>
      </c>
      <c r="Y172" s="5" t="str">
        <f t="shared" si="16"/>
        <v>Late</v>
      </c>
      <c r="Z172" s="17">
        <f>IF(N172="",MAX(0,'Project Guide'!$B$7-M172),MAX(0,N172-M172))</f>
        <v>20</v>
      </c>
      <c r="AA172" s="11">
        <f t="shared" si="17"/>
        <v>44725</v>
      </c>
      <c r="AB172" s="17">
        <f>IF(Q172="","",IF(R172="",'Project Guide'!$B$7-Q172,R172-Q172))</f>
        <v>59</v>
      </c>
      <c r="AC172" s="5" t="str">
        <f>IF(Q172="","Not Invoiced",IF(R172&lt;&gt;"","Paid",IF('Project Guide'!$B$7&gt;Q172+S172,"Overdue","Open")))</f>
        <v>Paid</v>
      </c>
      <c r="AD172" s="11">
        <f t="shared" si="18"/>
        <v>0</v>
      </c>
      <c r="AE172" s="5" t="str">
        <f t="shared" si="19"/>
        <v>2025-08</v>
      </c>
      <c r="AF172" s="44" t="str">
        <f t="shared" si="20"/>
        <v>P1</v>
      </c>
    </row>
    <row r="173" spans="1:32" ht="15">
      <c r="A173" s="5" t="s">
        <v>305</v>
      </c>
      <c r="B173" s="5" t="s">
        <v>65</v>
      </c>
      <c r="C173" s="5" t="s">
        <v>66</v>
      </c>
      <c r="D173" s="5" t="s">
        <v>67</v>
      </c>
      <c r="E173" s="5" t="s">
        <v>105</v>
      </c>
      <c r="F173" s="5" t="s">
        <v>106</v>
      </c>
      <c r="G173" s="5" t="s">
        <v>107</v>
      </c>
      <c r="H173" s="5" t="s">
        <v>49</v>
      </c>
      <c r="I173" s="5" t="s">
        <v>50</v>
      </c>
      <c r="J173" s="8">
        <v>45890.708027789355</v>
      </c>
      <c r="K173" s="8">
        <v>45897.708027789355</v>
      </c>
      <c r="L173" s="8">
        <v>45898.708027789355</v>
      </c>
      <c r="M173" s="8">
        <v>45946.708027789355</v>
      </c>
      <c r="N173" s="8">
        <v>45939.708027789355</v>
      </c>
      <c r="O173" s="11">
        <v>17207</v>
      </c>
      <c r="P173" s="11">
        <v>12687</v>
      </c>
      <c r="Q173" s="8">
        <v>45942.708027789355</v>
      </c>
      <c r="R173" s="8">
        <v>46002.708027789355</v>
      </c>
      <c r="S173" s="5">
        <v>60</v>
      </c>
      <c r="T173" s="5" t="s">
        <v>62</v>
      </c>
      <c r="U173" s="5" t="s">
        <v>63</v>
      </c>
      <c r="V173" s="11">
        <f t="shared" si="14"/>
        <v>4520</v>
      </c>
      <c r="W173" s="14">
        <f t="shared" si="15"/>
        <v>0.26268379148021154</v>
      </c>
      <c r="X173" s="17">
        <f>IF(N173="",'Project Guide'!$B$7-L173,N173-L173)</f>
        <v>41</v>
      </c>
      <c r="Y173" s="5" t="str">
        <f t="shared" si="16"/>
        <v>On Time</v>
      </c>
      <c r="Z173" s="17">
        <f>IF(N173="",MAX(0,'Project Guide'!$B$7-M173),MAX(0,N173-M173))</f>
        <v>0</v>
      </c>
      <c r="AA173" s="11">
        <f t="shared" si="17"/>
        <v>0</v>
      </c>
      <c r="AB173" s="17">
        <f>IF(Q173="","",IF(R173="",'Project Guide'!$B$7-Q173,R173-Q173))</f>
        <v>60</v>
      </c>
      <c r="AC173" s="5" t="str">
        <f>IF(Q173="","Not Invoiced",IF(R173&lt;&gt;"","Paid",IF('Project Guide'!$B$7&gt;Q173+S173,"Overdue","Open")))</f>
        <v>Paid</v>
      </c>
      <c r="AD173" s="11">
        <f t="shared" si="18"/>
        <v>0</v>
      </c>
      <c r="AE173" s="5" t="str">
        <f t="shared" si="19"/>
        <v>2025-08</v>
      </c>
      <c r="AF173" s="44" t="str">
        <f t="shared" si="20"/>
        <v>Monitor</v>
      </c>
    </row>
    <row r="174" spans="1:32" ht="15">
      <c r="A174" s="5" t="s">
        <v>306</v>
      </c>
      <c r="B174" s="5" t="s">
        <v>138</v>
      </c>
      <c r="C174" s="5" t="s">
        <v>139</v>
      </c>
      <c r="D174" s="5" t="s">
        <v>98</v>
      </c>
      <c r="E174" s="5" t="s">
        <v>99</v>
      </c>
      <c r="F174" s="5" t="s">
        <v>100</v>
      </c>
      <c r="G174" s="5" t="s">
        <v>101</v>
      </c>
      <c r="H174" s="5" t="s">
        <v>49</v>
      </c>
      <c r="I174" s="5" t="s">
        <v>50</v>
      </c>
      <c r="J174" s="8">
        <v>45891.284410636574</v>
      </c>
      <c r="K174" s="8">
        <v>45896.284410636574</v>
      </c>
      <c r="L174" s="8">
        <v>45900.284410636574</v>
      </c>
      <c r="M174" s="8">
        <v>45946.284410636574</v>
      </c>
      <c r="N174" s="8">
        <v>45945.284410636574</v>
      </c>
      <c r="O174" s="11">
        <v>29165</v>
      </c>
      <c r="P174" s="11">
        <v>19322</v>
      </c>
      <c r="Q174" s="8">
        <v>45950.284410636574</v>
      </c>
      <c r="R174" s="8">
        <v>46012.284410636574</v>
      </c>
      <c r="S174" s="5">
        <v>60</v>
      </c>
      <c r="T174" s="5" t="s">
        <v>62</v>
      </c>
      <c r="U174" s="5" t="s">
        <v>63</v>
      </c>
      <c r="V174" s="11">
        <f t="shared" si="14"/>
        <v>9843</v>
      </c>
      <c r="W174" s="14">
        <f t="shared" si="15"/>
        <v>0.33749357106120348</v>
      </c>
      <c r="X174" s="17">
        <f>IF(N174="",'Project Guide'!$B$7-L174,N174-L174)</f>
        <v>45</v>
      </c>
      <c r="Y174" s="5" t="str">
        <f t="shared" si="16"/>
        <v>On Time</v>
      </c>
      <c r="Z174" s="17">
        <f>IF(N174="",MAX(0,'Project Guide'!$B$7-M174),MAX(0,N174-M174))</f>
        <v>0</v>
      </c>
      <c r="AA174" s="11">
        <f t="shared" si="17"/>
        <v>0</v>
      </c>
      <c r="AB174" s="17">
        <f>IF(Q174="","",IF(R174="",'Project Guide'!$B$7-Q174,R174-Q174))</f>
        <v>62</v>
      </c>
      <c r="AC174" s="5" t="str">
        <f>IF(Q174="","Not Invoiced",IF(R174&lt;&gt;"","Paid",IF('Project Guide'!$B$7&gt;Q174+S174,"Overdue","Open")))</f>
        <v>Paid</v>
      </c>
      <c r="AD174" s="11">
        <f t="shared" si="18"/>
        <v>0</v>
      </c>
      <c r="AE174" s="5" t="str">
        <f t="shared" si="19"/>
        <v>2025-08</v>
      </c>
      <c r="AF174" s="44" t="str">
        <f t="shared" si="20"/>
        <v>Monitor</v>
      </c>
    </row>
    <row r="175" spans="1:32" ht="15">
      <c r="A175" s="5" t="s">
        <v>307</v>
      </c>
      <c r="B175" s="5" t="s">
        <v>113</v>
      </c>
      <c r="C175" s="5" t="s">
        <v>114</v>
      </c>
      <c r="D175" s="5" t="s">
        <v>91</v>
      </c>
      <c r="E175" s="5" t="s">
        <v>105</v>
      </c>
      <c r="F175" s="5" t="s">
        <v>106</v>
      </c>
      <c r="G175" s="5" t="s">
        <v>107</v>
      </c>
      <c r="H175" s="5" t="s">
        <v>75</v>
      </c>
      <c r="I175" s="5" t="s">
        <v>76</v>
      </c>
      <c r="J175" s="8">
        <v>45899.365954143519</v>
      </c>
      <c r="K175" s="8">
        <v>45904.365954143519</v>
      </c>
      <c r="L175" s="8">
        <v>45904.365954143519</v>
      </c>
      <c r="M175" s="8">
        <v>45960.365954143519</v>
      </c>
      <c r="N175" s="8">
        <v>45954.365954143519</v>
      </c>
      <c r="O175" s="11">
        <v>16116</v>
      </c>
      <c r="P175" s="11">
        <v>10638</v>
      </c>
      <c r="Q175" s="8">
        <v>45957.365954143519</v>
      </c>
      <c r="R175" s="8"/>
      <c r="S175" s="5">
        <v>60</v>
      </c>
      <c r="T175" s="5" t="s">
        <v>62</v>
      </c>
      <c r="U175" s="5" t="s">
        <v>63</v>
      </c>
      <c r="V175" s="11">
        <f t="shared" si="14"/>
        <v>5478</v>
      </c>
      <c r="W175" s="14">
        <f t="shared" si="15"/>
        <v>0.33991064780342517</v>
      </c>
      <c r="X175" s="17">
        <f>IF(N175="",'Project Guide'!$B$7-L175,N175-L175)</f>
        <v>50</v>
      </c>
      <c r="Y175" s="5" t="str">
        <f t="shared" si="16"/>
        <v>On Time</v>
      </c>
      <c r="Z175" s="17">
        <f>IF(N175="",MAX(0,'Project Guide'!$B$7-M175),MAX(0,N175-M175))</f>
        <v>0</v>
      </c>
      <c r="AA175" s="11">
        <f t="shared" si="17"/>
        <v>0</v>
      </c>
      <c r="AB175" s="17">
        <f>IF(Q175="","",IF(R175="",'Project Guide'!$B$7-Q175,R175-Q175))</f>
        <v>287.63404585648095</v>
      </c>
      <c r="AC175" s="5" t="str">
        <f>IF(Q175="","Not Invoiced",IF(R175&lt;&gt;"","Paid",IF('Project Guide'!$B$7&gt;Q175+S175,"Overdue","Open")))</f>
        <v>Overdue</v>
      </c>
      <c r="AD175" s="11">
        <f t="shared" si="18"/>
        <v>16116</v>
      </c>
      <c r="AE175" s="5" t="str">
        <f t="shared" si="19"/>
        <v>2025-09</v>
      </c>
      <c r="AF175" s="44" t="str">
        <f t="shared" si="20"/>
        <v>P1</v>
      </c>
    </row>
    <row r="176" spans="1:32" ht="15">
      <c r="A176" s="5" t="s">
        <v>308</v>
      </c>
      <c r="B176" s="5" t="s">
        <v>124</v>
      </c>
      <c r="C176" s="5" t="s">
        <v>125</v>
      </c>
      <c r="D176" s="5" t="s">
        <v>56</v>
      </c>
      <c r="E176" s="5" t="s">
        <v>46</v>
      </c>
      <c r="F176" s="5" t="s">
        <v>47</v>
      </c>
      <c r="G176" s="5" t="s">
        <v>48</v>
      </c>
      <c r="H176" s="5" t="s">
        <v>189</v>
      </c>
      <c r="I176" s="5" t="s">
        <v>190</v>
      </c>
      <c r="J176" s="8">
        <v>45899.633120798608</v>
      </c>
      <c r="K176" s="8">
        <v>45904.633120798608</v>
      </c>
      <c r="L176" s="8">
        <v>45906.633120798608</v>
      </c>
      <c r="M176" s="8">
        <v>45966.633120798608</v>
      </c>
      <c r="N176" s="8">
        <v>45958.633120798608</v>
      </c>
      <c r="O176" s="11">
        <v>20681</v>
      </c>
      <c r="P176" s="11">
        <v>14768</v>
      </c>
      <c r="Q176" s="8">
        <v>45961.633120798608</v>
      </c>
      <c r="R176" s="8">
        <v>45984.633120798608</v>
      </c>
      <c r="S176" s="5">
        <v>30</v>
      </c>
      <c r="T176" s="5" t="s">
        <v>62</v>
      </c>
      <c r="U176" s="5" t="s">
        <v>63</v>
      </c>
      <c r="V176" s="11">
        <f t="shared" si="14"/>
        <v>5913</v>
      </c>
      <c r="W176" s="14">
        <f t="shared" si="15"/>
        <v>0.28591460761085052</v>
      </c>
      <c r="X176" s="17">
        <f>IF(N176="",'Project Guide'!$B$7-L176,N176-L176)</f>
        <v>52</v>
      </c>
      <c r="Y176" s="5" t="str">
        <f t="shared" si="16"/>
        <v>On Time</v>
      </c>
      <c r="Z176" s="17">
        <f>IF(N176="",MAX(0,'Project Guide'!$B$7-M176),MAX(0,N176-M176))</f>
        <v>0</v>
      </c>
      <c r="AA176" s="11">
        <f t="shared" si="17"/>
        <v>0</v>
      </c>
      <c r="AB176" s="17">
        <f>IF(Q176="","",IF(R176="",'Project Guide'!$B$7-Q176,R176-Q176))</f>
        <v>23</v>
      </c>
      <c r="AC176" s="5" t="str">
        <f>IF(Q176="","Not Invoiced",IF(R176&lt;&gt;"","Paid",IF('Project Guide'!$B$7&gt;Q176+S176,"Overdue","Open")))</f>
        <v>Paid</v>
      </c>
      <c r="AD176" s="11">
        <f t="shared" si="18"/>
        <v>0</v>
      </c>
      <c r="AE176" s="5" t="str">
        <f t="shared" si="19"/>
        <v>2025-09</v>
      </c>
      <c r="AF176" s="44" t="str">
        <f t="shared" si="20"/>
        <v>Monitor</v>
      </c>
    </row>
    <row r="177" spans="1:32" ht="15">
      <c r="A177" s="5" t="s">
        <v>309</v>
      </c>
      <c r="B177" s="5" t="s">
        <v>96</v>
      </c>
      <c r="C177" s="5" t="s">
        <v>97</v>
      </c>
      <c r="D177" s="5" t="s">
        <v>98</v>
      </c>
      <c r="E177" s="5" t="s">
        <v>72</v>
      </c>
      <c r="F177" s="5" t="s">
        <v>73</v>
      </c>
      <c r="G177" s="5" t="s">
        <v>74</v>
      </c>
      <c r="H177" s="5" t="s">
        <v>75</v>
      </c>
      <c r="I177" s="5" t="s">
        <v>76</v>
      </c>
      <c r="J177" s="8">
        <v>45900.398652222226</v>
      </c>
      <c r="K177" s="8">
        <v>45907.398652222226</v>
      </c>
      <c r="L177" s="8">
        <v>45908.398652222226</v>
      </c>
      <c r="M177" s="8">
        <v>45965.398652222226</v>
      </c>
      <c r="N177" s="8">
        <v>45960.398652222226</v>
      </c>
      <c r="O177" s="11">
        <v>19406</v>
      </c>
      <c r="P177" s="11">
        <v>15559</v>
      </c>
      <c r="Q177" s="8">
        <v>45963.398652222226</v>
      </c>
      <c r="R177" s="8">
        <v>45986.398652222226</v>
      </c>
      <c r="S177" s="5">
        <v>30</v>
      </c>
      <c r="T177" s="5" t="s">
        <v>62</v>
      </c>
      <c r="U177" s="5" t="s">
        <v>63</v>
      </c>
      <c r="V177" s="11">
        <f t="shared" si="14"/>
        <v>3847</v>
      </c>
      <c r="W177" s="14">
        <f t="shared" si="15"/>
        <v>0.19823765845614758</v>
      </c>
      <c r="X177" s="17">
        <f>IF(N177="",'Project Guide'!$B$7-L177,N177-L177)</f>
        <v>52</v>
      </c>
      <c r="Y177" s="5" t="str">
        <f t="shared" si="16"/>
        <v>On Time</v>
      </c>
      <c r="Z177" s="17">
        <f>IF(N177="",MAX(0,'Project Guide'!$B$7-M177),MAX(0,N177-M177))</f>
        <v>0</v>
      </c>
      <c r="AA177" s="11">
        <f t="shared" si="17"/>
        <v>0</v>
      </c>
      <c r="AB177" s="17">
        <f>IF(Q177="","",IF(R177="",'Project Guide'!$B$7-Q177,R177-Q177))</f>
        <v>23</v>
      </c>
      <c r="AC177" s="5" t="str">
        <f>IF(Q177="","Not Invoiced",IF(R177&lt;&gt;"","Paid",IF('Project Guide'!$B$7&gt;Q177+S177,"Overdue","Open")))</f>
        <v>Paid</v>
      </c>
      <c r="AD177" s="11">
        <f t="shared" si="18"/>
        <v>0</v>
      </c>
      <c r="AE177" s="5" t="str">
        <f t="shared" si="19"/>
        <v>2025-09</v>
      </c>
      <c r="AF177" s="44" t="str">
        <f t="shared" si="20"/>
        <v>Monitor</v>
      </c>
    </row>
    <row r="178" spans="1:32" ht="15">
      <c r="A178" s="5" t="s">
        <v>310</v>
      </c>
      <c r="B178" s="5" t="s">
        <v>54</v>
      </c>
      <c r="C178" s="5" t="s">
        <v>55</v>
      </c>
      <c r="D178" s="5" t="s">
        <v>56</v>
      </c>
      <c r="E178" s="5" t="s">
        <v>46</v>
      </c>
      <c r="F178" s="5" t="s">
        <v>47</v>
      </c>
      <c r="G178" s="5" t="s">
        <v>48</v>
      </c>
      <c r="H178" s="5" t="s">
        <v>75</v>
      </c>
      <c r="I178" s="5" t="s">
        <v>76</v>
      </c>
      <c r="J178" s="8">
        <v>45903.548954849539</v>
      </c>
      <c r="K178" s="8">
        <v>45908.548954849539</v>
      </c>
      <c r="L178" s="8">
        <v>45909.548954849539</v>
      </c>
      <c r="M178" s="8">
        <v>45966.548954849539</v>
      </c>
      <c r="N178" s="8">
        <v>45982.548954849539</v>
      </c>
      <c r="O178" s="11">
        <v>23930</v>
      </c>
      <c r="P178" s="11">
        <v>17700</v>
      </c>
      <c r="Q178" s="8">
        <v>45983.548954849539</v>
      </c>
      <c r="R178" s="8">
        <v>46022.548954849539</v>
      </c>
      <c r="S178" s="5">
        <v>45</v>
      </c>
      <c r="T178" s="5" t="s">
        <v>121</v>
      </c>
      <c r="U178" s="5" t="s">
        <v>122</v>
      </c>
      <c r="V178" s="11">
        <f t="shared" si="14"/>
        <v>6230</v>
      </c>
      <c r="W178" s="14">
        <f t="shared" si="15"/>
        <v>0.26034266610948598</v>
      </c>
      <c r="X178" s="17">
        <f>IF(N178="",'Project Guide'!$B$7-L178,N178-L178)</f>
        <v>73</v>
      </c>
      <c r="Y178" s="5" t="str">
        <f t="shared" si="16"/>
        <v>Late</v>
      </c>
      <c r="Z178" s="17">
        <f>IF(N178="",MAX(0,'Project Guide'!$B$7-M178),MAX(0,N178-M178))</f>
        <v>16</v>
      </c>
      <c r="AA178" s="11">
        <f t="shared" si="17"/>
        <v>23930</v>
      </c>
      <c r="AB178" s="17">
        <f>IF(Q178="","",IF(R178="",'Project Guide'!$B$7-Q178,R178-Q178))</f>
        <v>39</v>
      </c>
      <c r="AC178" s="5" t="str">
        <f>IF(Q178="","Not Invoiced",IF(R178&lt;&gt;"","Paid",IF('Project Guide'!$B$7&gt;Q178+S178,"Overdue","Open")))</f>
        <v>Paid</v>
      </c>
      <c r="AD178" s="11">
        <f t="shared" si="18"/>
        <v>0</v>
      </c>
      <c r="AE178" s="5" t="str">
        <f t="shared" si="19"/>
        <v>2025-09</v>
      </c>
      <c r="AF178" s="44" t="str">
        <f t="shared" si="20"/>
        <v>P1</v>
      </c>
    </row>
    <row r="179" spans="1:32" ht="15">
      <c r="A179" s="5" t="s">
        <v>311</v>
      </c>
      <c r="B179" s="5" t="s">
        <v>113</v>
      </c>
      <c r="C179" s="5" t="s">
        <v>114</v>
      </c>
      <c r="D179" s="5" t="s">
        <v>91</v>
      </c>
      <c r="E179" s="5" t="s">
        <v>99</v>
      </c>
      <c r="F179" s="5" t="s">
        <v>100</v>
      </c>
      <c r="G179" s="5" t="s">
        <v>101</v>
      </c>
      <c r="H179" s="5" t="s">
        <v>78</v>
      </c>
      <c r="I179" s="5" t="s">
        <v>79</v>
      </c>
      <c r="J179" s="8">
        <v>45906.058053298613</v>
      </c>
      <c r="K179" s="8">
        <v>45910.058053298613</v>
      </c>
      <c r="L179" s="8">
        <v>45912.058053298613</v>
      </c>
      <c r="M179" s="8">
        <v>45959.058053298613</v>
      </c>
      <c r="N179" s="8">
        <v>45955.058053298613</v>
      </c>
      <c r="O179" s="11">
        <v>33915</v>
      </c>
      <c r="P179" s="11">
        <v>26681</v>
      </c>
      <c r="Q179" s="8">
        <v>45961.058053298613</v>
      </c>
      <c r="R179" s="8">
        <v>45998.058053298613</v>
      </c>
      <c r="S179" s="5">
        <v>30</v>
      </c>
      <c r="T179" s="5" t="s">
        <v>62</v>
      </c>
      <c r="U179" s="5" t="s">
        <v>63</v>
      </c>
      <c r="V179" s="11">
        <f t="shared" si="14"/>
        <v>7234</v>
      </c>
      <c r="W179" s="14">
        <f t="shared" si="15"/>
        <v>0.21329795075925106</v>
      </c>
      <c r="X179" s="17">
        <f>IF(N179="",'Project Guide'!$B$7-L179,N179-L179)</f>
        <v>43</v>
      </c>
      <c r="Y179" s="5" t="str">
        <f t="shared" si="16"/>
        <v>On Time</v>
      </c>
      <c r="Z179" s="17">
        <f>IF(N179="",MAX(0,'Project Guide'!$B$7-M179),MAX(0,N179-M179))</f>
        <v>0</v>
      </c>
      <c r="AA179" s="11">
        <f t="shared" si="17"/>
        <v>0</v>
      </c>
      <c r="AB179" s="17">
        <f>IF(Q179="","",IF(R179="",'Project Guide'!$B$7-Q179,R179-Q179))</f>
        <v>37</v>
      </c>
      <c r="AC179" s="5" t="str">
        <f>IF(Q179="","Not Invoiced",IF(R179&lt;&gt;"","Paid",IF('Project Guide'!$B$7&gt;Q179+S179,"Overdue","Open")))</f>
        <v>Paid</v>
      </c>
      <c r="AD179" s="11">
        <f t="shared" si="18"/>
        <v>0</v>
      </c>
      <c r="AE179" s="5" t="str">
        <f t="shared" si="19"/>
        <v>2025-09</v>
      </c>
      <c r="AF179" s="44" t="str">
        <f t="shared" si="20"/>
        <v>Monitor</v>
      </c>
    </row>
    <row r="180" spans="1:32" ht="15">
      <c r="A180" s="5" t="s">
        <v>312</v>
      </c>
      <c r="B180" s="5" t="s">
        <v>113</v>
      </c>
      <c r="C180" s="5" t="s">
        <v>114</v>
      </c>
      <c r="D180" s="5" t="s">
        <v>91</v>
      </c>
      <c r="E180" s="5" t="s">
        <v>57</v>
      </c>
      <c r="F180" s="5" t="s">
        <v>58</v>
      </c>
      <c r="G180" s="5" t="s">
        <v>59</v>
      </c>
      <c r="H180" s="5" t="s">
        <v>86</v>
      </c>
      <c r="I180" s="5" t="s">
        <v>87</v>
      </c>
      <c r="J180" s="8">
        <v>45891.448108263889</v>
      </c>
      <c r="K180" s="8">
        <v>45909.448108263889</v>
      </c>
      <c r="L180" s="8">
        <v>45913.448108263889</v>
      </c>
      <c r="M180" s="8">
        <v>45984.448108263889</v>
      </c>
      <c r="N180" s="8">
        <v>45977.448108263889</v>
      </c>
      <c r="O180" s="11">
        <v>26682</v>
      </c>
      <c r="P180" s="11">
        <v>19024</v>
      </c>
      <c r="Q180" s="8">
        <v>45982.448108263889</v>
      </c>
      <c r="R180" s="8">
        <v>46015.448108263889</v>
      </c>
      <c r="S180" s="5">
        <v>30</v>
      </c>
      <c r="T180" s="5" t="s">
        <v>130</v>
      </c>
      <c r="U180" s="5" t="s">
        <v>131</v>
      </c>
      <c r="V180" s="11">
        <f t="shared" si="14"/>
        <v>7658</v>
      </c>
      <c r="W180" s="14">
        <f t="shared" si="15"/>
        <v>0.28700996926767108</v>
      </c>
      <c r="X180" s="17">
        <f>IF(N180="",'Project Guide'!$B$7-L180,N180-L180)</f>
        <v>64</v>
      </c>
      <c r="Y180" s="5" t="str">
        <f t="shared" si="16"/>
        <v>On Time</v>
      </c>
      <c r="Z180" s="17">
        <f>IF(N180="",MAX(0,'Project Guide'!$B$7-M180),MAX(0,N180-M180))</f>
        <v>0</v>
      </c>
      <c r="AA180" s="11">
        <f t="shared" si="17"/>
        <v>0</v>
      </c>
      <c r="AB180" s="17">
        <f>IF(Q180="","",IF(R180="",'Project Guide'!$B$7-Q180,R180-Q180))</f>
        <v>33</v>
      </c>
      <c r="AC180" s="5" t="str">
        <f>IF(Q180="","Not Invoiced",IF(R180&lt;&gt;"","Paid",IF('Project Guide'!$B$7&gt;Q180+S180,"Overdue","Open")))</f>
        <v>Paid</v>
      </c>
      <c r="AD180" s="11">
        <f t="shared" si="18"/>
        <v>0</v>
      </c>
      <c r="AE180" s="5" t="str">
        <f t="shared" si="19"/>
        <v>2025-09</v>
      </c>
      <c r="AF180" s="44" t="str">
        <f t="shared" si="20"/>
        <v>Monitor</v>
      </c>
    </row>
    <row r="181" spans="1:32" ht="15">
      <c r="A181" s="5" t="s">
        <v>313</v>
      </c>
      <c r="B181" s="5" t="s">
        <v>103</v>
      </c>
      <c r="C181" s="5" t="s">
        <v>104</v>
      </c>
      <c r="D181" s="5" t="s">
        <v>98</v>
      </c>
      <c r="E181" s="5" t="s">
        <v>105</v>
      </c>
      <c r="F181" s="5" t="s">
        <v>106</v>
      </c>
      <c r="G181" s="5" t="s">
        <v>107</v>
      </c>
      <c r="H181" s="5" t="s">
        <v>60</v>
      </c>
      <c r="I181" s="5" t="s">
        <v>61</v>
      </c>
      <c r="J181" s="8">
        <v>45908.867446087963</v>
      </c>
      <c r="K181" s="8">
        <v>45909.867446087963</v>
      </c>
      <c r="L181" s="8">
        <v>45913.867446087963</v>
      </c>
      <c r="M181" s="8">
        <v>45969.867446087963</v>
      </c>
      <c r="N181" s="8">
        <v>45964.867446087963</v>
      </c>
      <c r="O181" s="11">
        <v>16784</v>
      </c>
      <c r="P181" s="11">
        <v>13072</v>
      </c>
      <c r="Q181" s="8">
        <v>45969.867446087963</v>
      </c>
      <c r="R181" s="8">
        <v>46024.867446087963</v>
      </c>
      <c r="S181" s="5">
        <v>45</v>
      </c>
      <c r="T181" s="5" t="s">
        <v>62</v>
      </c>
      <c r="U181" s="5" t="s">
        <v>63</v>
      </c>
      <c r="V181" s="11">
        <f t="shared" si="14"/>
        <v>3712</v>
      </c>
      <c r="W181" s="14">
        <f t="shared" si="15"/>
        <v>0.22116301239275502</v>
      </c>
      <c r="X181" s="17">
        <f>IF(N181="",'Project Guide'!$B$7-L181,N181-L181)</f>
        <v>51</v>
      </c>
      <c r="Y181" s="5" t="str">
        <f t="shared" si="16"/>
        <v>On Time</v>
      </c>
      <c r="Z181" s="17">
        <f>IF(N181="",MAX(0,'Project Guide'!$B$7-M181),MAX(0,N181-M181))</f>
        <v>0</v>
      </c>
      <c r="AA181" s="11">
        <f t="shared" si="17"/>
        <v>0</v>
      </c>
      <c r="AB181" s="17">
        <f>IF(Q181="","",IF(R181="",'Project Guide'!$B$7-Q181,R181-Q181))</f>
        <v>55</v>
      </c>
      <c r="AC181" s="5" t="str">
        <f>IF(Q181="","Not Invoiced",IF(R181&lt;&gt;"","Paid",IF('Project Guide'!$B$7&gt;Q181+S181,"Overdue","Open")))</f>
        <v>Paid</v>
      </c>
      <c r="AD181" s="11">
        <f t="shared" si="18"/>
        <v>0</v>
      </c>
      <c r="AE181" s="5" t="str">
        <f t="shared" si="19"/>
        <v>2025-09</v>
      </c>
      <c r="AF181" s="44" t="str">
        <f t="shared" si="20"/>
        <v>Monitor</v>
      </c>
    </row>
    <row r="182" spans="1:32" ht="15">
      <c r="A182" s="5" t="s">
        <v>314</v>
      </c>
      <c r="B182" s="5" t="s">
        <v>138</v>
      </c>
      <c r="C182" s="5" t="s">
        <v>139</v>
      </c>
      <c r="D182" s="5" t="s">
        <v>98</v>
      </c>
      <c r="E182" s="5" t="s">
        <v>146</v>
      </c>
      <c r="F182" s="5" t="s">
        <v>147</v>
      </c>
      <c r="G182" s="5" t="s">
        <v>85</v>
      </c>
      <c r="H182" s="5" t="s">
        <v>75</v>
      </c>
      <c r="I182" s="5" t="s">
        <v>76</v>
      </c>
      <c r="J182" s="8">
        <v>45907.104512175923</v>
      </c>
      <c r="K182" s="8">
        <v>45911.104512175923</v>
      </c>
      <c r="L182" s="8">
        <v>45914.104512175923</v>
      </c>
      <c r="M182" s="8">
        <v>45943.104512175923</v>
      </c>
      <c r="N182" s="8">
        <v>45942.104512175923</v>
      </c>
      <c r="O182" s="11">
        <v>7707</v>
      </c>
      <c r="P182" s="11">
        <v>6044</v>
      </c>
      <c r="Q182" s="8">
        <v>45946.104512175923</v>
      </c>
      <c r="R182" s="8"/>
      <c r="S182" s="5">
        <v>45</v>
      </c>
      <c r="T182" s="5" t="s">
        <v>62</v>
      </c>
      <c r="U182" s="5" t="s">
        <v>63</v>
      </c>
      <c r="V182" s="11">
        <f t="shared" si="14"/>
        <v>1663</v>
      </c>
      <c r="W182" s="14">
        <f t="shared" si="15"/>
        <v>0.21577786427922668</v>
      </c>
      <c r="X182" s="17">
        <f>IF(N182="",'Project Guide'!$B$7-L182,N182-L182)</f>
        <v>28</v>
      </c>
      <c r="Y182" s="5" t="str">
        <f t="shared" si="16"/>
        <v>On Time</v>
      </c>
      <c r="Z182" s="17">
        <f>IF(N182="",MAX(0,'Project Guide'!$B$7-M182),MAX(0,N182-M182))</f>
        <v>0</v>
      </c>
      <c r="AA182" s="11">
        <f t="shared" si="17"/>
        <v>0</v>
      </c>
      <c r="AB182" s="17">
        <f>IF(Q182="","",IF(R182="",'Project Guide'!$B$7-Q182,R182-Q182))</f>
        <v>298.89548782407655</v>
      </c>
      <c r="AC182" s="5" t="str">
        <f>IF(Q182="","Not Invoiced",IF(R182&lt;&gt;"","Paid",IF('Project Guide'!$B$7&gt;Q182+S182,"Overdue","Open")))</f>
        <v>Overdue</v>
      </c>
      <c r="AD182" s="11">
        <f t="shared" si="18"/>
        <v>7707</v>
      </c>
      <c r="AE182" s="5" t="str">
        <f t="shared" si="19"/>
        <v>2025-09</v>
      </c>
      <c r="AF182" s="44" t="str">
        <f t="shared" si="20"/>
        <v>P1</v>
      </c>
    </row>
    <row r="183" spans="1:32" ht="15">
      <c r="A183" s="5" t="s">
        <v>315</v>
      </c>
      <c r="B183" s="5" t="s">
        <v>89</v>
      </c>
      <c r="C183" s="5" t="s">
        <v>90</v>
      </c>
      <c r="D183" s="5" t="s">
        <v>91</v>
      </c>
      <c r="E183" s="5" t="s">
        <v>68</v>
      </c>
      <c r="F183" s="5" t="s">
        <v>69</v>
      </c>
      <c r="G183" s="5" t="s">
        <v>70</v>
      </c>
      <c r="H183" s="5" t="s">
        <v>60</v>
      </c>
      <c r="I183" s="5" t="s">
        <v>61</v>
      </c>
      <c r="J183" s="8">
        <v>45908.722983113425</v>
      </c>
      <c r="K183" s="8">
        <v>45913.722983113425</v>
      </c>
      <c r="L183" s="8">
        <v>45914.722983113425</v>
      </c>
      <c r="M183" s="8">
        <v>45948.722983113425</v>
      </c>
      <c r="N183" s="8">
        <v>45960.722983113425</v>
      </c>
      <c r="O183" s="11">
        <v>19128</v>
      </c>
      <c r="P183" s="11">
        <v>14684</v>
      </c>
      <c r="Q183" s="8">
        <v>45964.722983113425</v>
      </c>
      <c r="R183" s="8">
        <v>45999.722983113425</v>
      </c>
      <c r="S183" s="5">
        <v>45</v>
      </c>
      <c r="T183" s="5" t="s">
        <v>62</v>
      </c>
      <c r="U183" s="5" t="s">
        <v>63</v>
      </c>
      <c r="V183" s="11">
        <f t="shared" si="14"/>
        <v>4444</v>
      </c>
      <c r="W183" s="14">
        <f t="shared" si="15"/>
        <v>0.23232956921790046</v>
      </c>
      <c r="X183" s="17">
        <f>IF(N183="",'Project Guide'!$B$7-L183,N183-L183)</f>
        <v>46</v>
      </c>
      <c r="Y183" s="5" t="str">
        <f t="shared" si="16"/>
        <v>Late</v>
      </c>
      <c r="Z183" s="17">
        <f>IF(N183="",MAX(0,'Project Guide'!$B$7-M183),MAX(0,N183-M183))</f>
        <v>12</v>
      </c>
      <c r="AA183" s="11">
        <f t="shared" si="17"/>
        <v>19128</v>
      </c>
      <c r="AB183" s="17">
        <f>IF(Q183="","",IF(R183="",'Project Guide'!$B$7-Q183,R183-Q183))</f>
        <v>35</v>
      </c>
      <c r="AC183" s="5" t="str">
        <f>IF(Q183="","Not Invoiced",IF(R183&lt;&gt;"","Paid",IF('Project Guide'!$B$7&gt;Q183+S183,"Overdue","Open")))</f>
        <v>Paid</v>
      </c>
      <c r="AD183" s="11">
        <f t="shared" si="18"/>
        <v>0</v>
      </c>
      <c r="AE183" s="5" t="str">
        <f t="shared" si="19"/>
        <v>2025-09</v>
      </c>
      <c r="AF183" s="44" t="str">
        <f t="shared" si="20"/>
        <v>P2</v>
      </c>
    </row>
    <row r="184" spans="1:32" ht="15">
      <c r="A184" s="5" t="s">
        <v>316</v>
      </c>
      <c r="B184" s="5" t="s">
        <v>161</v>
      </c>
      <c r="C184" s="5" t="s">
        <v>162</v>
      </c>
      <c r="D184" s="5" t="s">
        <v>67</v>
      </c>
      <c r="E184" s="5" t="s">
        <v>105</v>
      </c>
      <c r="F184" s="5" t="s">
        <v>106</v>
      </c>
      <c r="G184" s="5" t="s">
        <v>107</v>
      </c>
      <c r="H184" s="5" t="s">
        <v>86</v>
      </c>
      <c r="I184" s="5" t="s">
        <v>87</v>
      </c>
      <c r="J184" s="8">
        <v>45908.266469930553</v>
      </c>
      <c r="K184" s="8">
        <v>45911.266469930553</v>
      </c>
      <c r="L184" s="8">
        <v>45915.266469930553</v>
      </c>
      <c r="M184" s="8">
        <v>45960.266469930553</v>
      </c>
      <c r="N184" s="8">
        <v>45956.266469930553</v>
      </c>
      <c r="O184" s="11">
        <v>25219</v>
      </c>
      <c r="P184" s="11">
        <v>17250</v>
      </c>
      <c r="Q184" s="8">
        <v>45958.266469930553</v>
      </c>
      <c r="R184" s="8">
        <v>45995.266469930553</v>
      </c>
      <c r="S184" s="5">
        <v>45</v>
      </c>
      <c r="T184" s="5" t="s">
        <v>62</v>
      </c>
      <c r="U184" s="5" t="s">
        <v>63</v>
      </c>
      <c r="V184" s="11">
        <f t="shared" si="14"/>
        <v>7969</v>
      </c>
      <c r="W184" s="14">
        <f t="shared" si="15"/>
        <v>0.31599191086085887</v>
      </c>
      <c r="X184" s="17">
        <f>IF(N184="",'Project Guide'!$B$7-L184,N184-L184)</f>
        <v>41</v>
      </c>
      <c r="Y184" s="5" t="str">
        <f t="shared" si="16"/>
        <v>On Time</v>
      </c>
      <c r="Z184" s="17">
        <f>IF(N184="",MAX(0,'Project Guide'!$B$7-M184),MAX(0,N184-M184))</f>
        <v>0</v>
      </c>
      <c r="AA184" s="11">
        <f t="shared" si="17"/>
        <v>0</v>
      </c>
      <c r="AB184" s="17">
        <f>IF(Q184="","",IF(R184="",'Project Guide'!$B$7-Q184,R184-Q184))</f>
        <v>37</v>
      </c>
      <c r="AC184" s="5" t="str">
        <f>IF(Q184="","Not Invoiced",IF(R184&lt;&gt;"","Paid",IF('Project Guide'!$B$7&gt;Q184+S184,"Overdue","Open")))</f>
        <v>Paid</v>
      </c>
      <c r="AD184" s="11">
        <f t="shared" si="18"/>
        <v>0</v>
      </c>
      <c r="AE184" s="5" t="str">
        <f t="shared" si="19"/>
        <v>2025-09</v>
      </c>
      <c r="AF184" s="44" t="str">
        <f t="shared" si="20"/>
        <v>Monitor</v>
      </c>
    </row>
    <row r="185" spans="1:32" ht="15">
      <c r="A185" s="5" t="s">
        <v>317</v>
      </c>
      <c r="B185" s="5" t="s">
        <v>54</v>
      </c>
      <c r="C185" s="5" t="s">
        <v>55</v>
      </c>
      <c r="D185" s="5" t="s">
        <v>56</v>
      </c>
      <c r="E185" s="5" t="s">
        <v>150</v>
      </c>
      <c r="F185" s="5" t="s">
        <v>151</v>
      </c>
      <c r="G185" s="5" t="s">
        <v>117</v>
      </c>
      <c r="H185" s="5" t="s">
        <v>86</v>
      </c>
      <c r="I185" s="5" t="s">
        <v>87</v>
      </c>
      <c r="J185" s="8">
        <v>45912.716493680557</v>
      </c>
      <c r="K185" s="8">
        <v>45913.716493680557</v>
      </c>
      <c r="L185" s="8">
        <v>45915.716493680557</v>
      </c>
      <c r="M185" s="8">
        <v>45997.716493680557</v>
      </c>
      <c r="N185" s="8">
        <v>45993.716493680557</v>
      </c>
      <c r="O185" s="11">
        <v>24790</v>
      </c>
      <c r="P185" s="11">
        <v>17635</v>
      </c>
      <c r="Q185" s="8">
        <v>45994.716493680557</v>
      </c>
      <c r="R185" s="8">
        <v>46030.716493680557</v>
      </c>
      <c r="S185" s="5">
        <v>30</v>
      </c>
      <c r="T185" s="5" t="s">
        <v>62</v>
      </c>
      <c r="U185" s="5" t="s">
        <v>63</v>
      </c>
      <c r="V185" s="11">
        <f t="shared" si="14"/>
        <v>7155</v>
      </c>
      <c r="W185" s="14">
        <f t="shared" si="15"/>
        <v>0.28862444534086323</v>
      </c>
      <c r="X185" s="17">
        <f>IF(N185="",'Project Guide'!$B$7-L185,N185-L185)</f>
        <v>78</v>
      </c>
      <c r="Y185" s="5" t="str">
        <f t="shared" si="16"/>
        <v>On Time</v>
      </c>
      <c r="Z185" s="17">
        <f>IF(N185="",MAX(0,'Project Guide'!$B$7-M185),MAX(0,N185-M185))</f>
        <v>0</v>
      </c>
      <c r="AA185" s="11">
        <f t="shared" si="17"/>
        <v>0</v>
      </c>
      <c r="AB185" s="17">
        <f>IF(Q185="","",IF(R185="",'Project Guide'!$B$7-Q185,R185-Q185))</f>
        <v>36</v>
      </c>
      <c r="AC185" s="5" t="str">
        <f>IF(Q185="","Not Invoiced",IF(R185&lt;&gt;"","Paid",IF('Project Guide'!$B$7&gt;Q185+S185,"Overdue","Open")))</f>
        <v>Paid</v>
      </c>
      <c r="AD185" s="11">
        <f t="shared" si="18"/>
        <v>0</v>
      </c>
      <c r="AE185" s="5" t="str">
        <f t="shared" si="19"/>
        <v>2025-09</v>
      </c>
      <c r="AF185" s="44" t="str">
        <f t="shared" si="20"/>
        <v>Monitor</v>
      </c>
    </row>
    <row r="186" spans="1:32" ht="15">
      <c r="A186" s="5" t="s">
        <v>318</v>
      </c>
      <c r="B186" s="5" t="s">
        <v>168</v>
      </c>
      <c r="C186" s="5" t="s">
        <v>169</v>
      </c>
      <c r="D186" s="5" t="s">
        <v>67</v>
      </c>
      <c r="E186" s="5" t="s">
        <v>150</v>
      </c>
      <c r="F186" s="5" t="s">
        <v>151</v>
      </c>
      <c r="G186" s="5" t="s">
        <v>117</v>
      </c>
      <c r="H186" s="5" t="s">
        <v>49</v>
      </c>
      <c r="I186" s="5" t="s">
        <v>50</v>
      </c>
      <c r="J186" s="8">
        <v>45913.512103518522</v>
      </c>
      <c r="K186" s="8">
        <v>45915.512103518522</v>
      </c>
      <c r="L186" s="8">
        <v>45916.512103518522</v>
      </c>
      <c r="M186" s="8">
        <v>45995.512103518522</v>
      </c>
      <c r="N186" s="8">
        <v>46011.512103518522</v>
      </c>
      <c r="O186" s="11">
        <v>35209</v>
      </c>
      <c r="P186" s="11">
        <v>23278</v>
      </c>
      <c r="Q186" s="8">
        <v>46013.512103518522</v>
      </c>
      <c r="R186" s="8">
        <v>46075.512103518522</v>
      </c>
      <c r="S186" s="5">
        <v>60</v>
      </c>
      <c r="T186" s="5" t="s">
        <v>62</v>
      </c>
      <c r="U186" s="5" t="s">
        <v>63</v>
      </c>
      <c r="V186" s="11">
        <f t="shared" si="14"/>
        <v>11931</v>
      </c>
      <c r="W186" s="14">
        <f t="shared" si="15"/>
        <v>0.33886222272714361</v>
      </c>
      <c r="X186" s="17">
        <f>IF(N186="",'Project Guide'!$B$7-L186,N186-L186)</f>
        <v>95</v>
      </c>
      <c r="Y186" s="5" t="str">
        <f t="shared" si="16"/>
        <v>Late</v>
      </c>
      <c r="Z186" s="17">
        <f>IF(N186="",MAX(0,'Project Guide'!$B$7-M186),MAX(0,N186-M186))</f>
        <v>16</v>
      </c>
      <c r="AA186" s="11">
        <f t="shared" si="17"/>
        <v>35209</v>
      </c>
      <c r="AB186" s="17">
        <f>IF(Q186="","",IF(R186="",'Project Guide'!$B$7-Q186,R186-Q186))</f>
        <v>62</v>
      </c>
      <c r="AC186" s="5" t="str">
        <f>IF(Q186="","Not Invoiced",IF(R186&lt;&gt;"","Paid",IF('Project Guide'!$B$7&gt;Q186+S186,"Overdue","Open")))</f>
        <v>Paid</v>
      </c>
      <c r="AD186" s="11">
        <f t="shared" si="18"/>
        <v>0</v>
      </c>
      <c r="AE186" s="5" t="str">
        <f t="shared" si="19"/>
        <v>2025-09</v>
      </c>
      <c r="AF186" s="44" t="str">
        <f t="shared" si="20"/>
        <v>P1</v>
      </c>
    </row>
    <row r="187" spans="1:32" ht="15">
      <c r="A187" s="5" t="s">
        <v>319</v>
      </c>
      <c r="B187" s="5" t="s">
        <v>81</v>
      </c>
      <c r="C187" s="5" t="s">
        <v>82</v>
      </c>
      <c r="D187" s="5" t="s">
        <v>45</v>
      </c>
      <c r="E187" s="5" t="s">
        <v>72</v>
      </c>
      <c r="F187" s="5" t="s">
        <v>73</v>
      </c>
      <c r="G187" s="5" t="s">
        <v>74</v>
      </c>
      <c r="H187" s="5" t="s">
        <v>189</v>
      </c>
      <c r="I187" s="5" t="s">
        <v>190</v>
      </c>
      <c r="J187" s="8">
        <v>45915.144754224537</v>
      </c>
      <c r="K187" s="8">
        <v>45917.144754224537</v>
      </c>
      <c r="L187" s="8">
        <v>45918.144754224537</v>
      </c>
      <c r="M187" s="8">
        <v>45971.144754224537</v>
      </c>
      <c r="N187" s="8">
        <v>45967.144754224537</v>
      </c>
      <c r="O187" s="11">
        <v>29943</v>
      </c>
      <c r="P187" s="11">
        <v>22140</v>
      </c>
      <c r="Q187" s="8">
        <v>45969.144754224537</v>
      </c>
      <c r="R187" s="8">
        <v>46007.144754224537</v>
      </c>
      <c r="S187" s="5">
        <v>45</v>
      </c>
      <c r="T187" s="5" t="s">
        <v>62</v>
      </c>
      <c r="U187" s="5" t="s">
        <v>63</v>
      </c>
      <c r="V187" s="11">
        <f t="shared" si="14"/>
        <v>7803</v>
      </c>
      <c r="W187" s="14">
        <f t="shared" si="15"/>
        <v>0.260595130748422</v>
      </c>
      <c r="X187" s="17">
        <f>IF(N187="",'Project Guide'!$B$7-L187,N187-L187)</f>
        <v>49</v>
      </c>
      <c r="Y187" s="5" t="str">
        <f t="shared" si="16"/>
        <v>On Time</v>
      </c>
      <c r="Z187" s="17">
        <f>IF(N187="",MAX(0,'Project Guide'!$B$7-M187),MAX(0,N187-M187))</f>
        <v>0</v>
      </c>
      <c r="AA187" s="11">
        <f t="shared" si="17"/>
        <v>0</v>
      </c>
      <c r="AB187" s="17">
        <f>IF(Q187="","",IF(R187="",'Project Guide'!$B$7-Q187,R187-Q187))</f>
        <v>38</v>
      </c>
      <c r="AC187" s="5" t="str">
        <f>IF(Q187="","Not Invoiced",IF(R187&lt;&gt;"","Paid",IF('Project Guide'!$B$7&gt;Q187+S187,"Overdue","Open")))</f>
        <v>Paid</v>
      </c>
      <c r="AD187" s="11">
        <f t="shared" si="18"/>
        <v>0</v>
      </c>
      <c r="AE187" s="5" t="str">
        <f t="shared" si="19"/>
        <v>2025-09</v>
      </c>
      <c r="AF187" s="44" t="str">
        <f t="shared" si="20"/>
        <v>Monitor</v>
      </c>
    </row>
    <row r="188" spans="1:32" ht="15">
      <c r="A188" s="5" t="s">
        <v>320</v>
      </c>
      <c r="B188" s="5" t="s">
        <v>142</v>
      </c>
      <c r="C188" s="5" t="s">
        <v>143</v>
      </c>
      <c r="D188" s="5" t="s">
        <v>56</v>
      </c>
      <c r="E188" s="5" t="s">
        <v>57</v>
      </c>
      <c r="F188" s="5" t="s">
        <v>58</v>
      </c>
      <c r="G188" s="5" t="s">
        <v>59</v>
      </c>
      <c r="H188" s="5" t="s">
        <v>86</v>
      </c>
      <c r="I188" s="5" t="s">
        <v>87</v>
      </c>
      <c r="J188" s="8">
        <v>45911.320834247686</v>
      </c>
      <c r="K188" s="8">
        <v>45918.320834247686</v>
      </c>
      <c r="L188" s="8">
        <v>45919.320834247686</v>
      </c>
      <c r="M188" s="8">
        <v>45992.320834247686</v>
      </c>
      <c r="N188" s="8">
        <v>45991.320834247686</v>
      </c>
      <c r="O188" s="11">
        <v>37624</v>
      </c>
      <c r="P188" s="11">
        <v>28736</v>
      </c>
      <c r="Q188" s="8">
        <v>45996.320834247686</v>
      </c>
      <c r="R188" s="8">
        <v>46032.320834247686</v>
      </c>
      <c r="S188" s="5">
        <v>30</v>
      </c>
      <c r="T188" s="5" t="s">
        <v>62</v>
      </c>
      <c r="U188" s="5" t="s">
        <v>63</v>
      </c>
      <c r="V188" s="11">
        <f t="shared" si="14"/>
        <v>8888</v>
      </c>
      <c r="W188" s="14">
        <f t="shared" si="15"/>
        <v>0.23623219221773337</v>
      </c>
      <c r="X188" s="17">
        <f>IF(N188="",'Project Guide'!$B$7-L188,N188-L188)</f>
        <v>72</v>
      </c>
      <c r="Y188" s="5" t="str">
        <f t="shared" si="16"/>
        <v>On Time</v>
      </c>
      <c r="Z188" s="17">
        <f>IF(N188="",MAX(0,'Project Guide'!$B$7-M188),MAX(0,N188-M188))</f>
        <v>0</v>
      </c>
      <c r="AA188" s="11">
        <f t="shared" si="17"/>
        <v>0</v>
      </c>
      <c r="AB188" s="17">
        <f>IF(Q188="","",IF(R188="",'Project Guide'!$B$7-Q188,R188-Q188))</f>
        <v>36</v>
      </c>
      <c r="AC188" s="5" t="str">
        <f>IF(Q188="","Not Invoiced",IF(R188&lt;&gt;"","Paid",IF('Project Guide'!$B$7&gt;Q188+S188,"Overdue","Open")))</f>
        <v>Paid</v>
      </c>
      <c r="AD188" s="11">
        <f t="shared" si="18"/>
        <v>0</v>
      </c>
      <c r="AE188" s="5" t="str">
        <f t="shared" si="19"/>
        <v>2025-09</v>
      </c>
      <c r="AF188" s="44" t="str">
        <f t="shared" si="20"/>
        <v>Monitor</v>
      </c>
    </row>
    <row r="189" spans="1:32" ht="15">
      <c r="A189" s="5" t="s">
        <v>321</v>
      </c>
      <c r="B189" s="5" t="s">
        <v>133</v>
      </c>
      <c r="C189" s="5" t="s">
        <v>134</v>
      </c>
      <c r="D189" s="5" t="s">
        <v>45</v>
      </c>
      <c r="E189" s="5" t="s">
        <v>72</v>
      </c>
      <c r="F189" s="5" t="s">
        <v>73</v>
      </c>
      <c r="G189" s="5" t="s">
        <v>74</v>
      </c>
      <c r="H189" s="5" t="s">
        <v>78</v>
      </c>
      <c r="I189" s="5" t="s">
        <v>79</v>
      </c>
      <c r="J189" s="8">
        <v>45918.36151609954</v>
      </c>
      <c r="K189" s="8">
        <v>45919.36151609954</v>
      </c>
      <c r="L189" s="8">
        <v>45919.36151609954</v>
      </c>
      <c r="M189" s="8">
        <v>45978.36151609954</v>
      </c>
      <c r="N189" s="8">
        <v>45977.36151609954</v>
      </c>
      <c r="O189" s="11">
        <v>35352</v>
      </c>
      <c r="P189" s="11">
        <v>28435</v>
      </c>
      <c r="Q189" s="8">
        <v>45979.36151609954</v>
      </c>
      <c r="R189" s="8">
        <v>46038.36151609954</v>
      </c>
      <c r="S189" s="5">
        <v>45</v>
      </c>
      <c r="T189" s="5" t="s">
        <v>62</v>
      </c>
      <c r="U189" s="5" t="s">
        <v>63</v>
      </c>
      <c r="V189" s="11">
        <f t="shared" si="14"/>
        <v>6917</v>
      </c>
      <c r="W189" s="14">
        <f t="shared" si="15"/>
        <v>0.19566078298257525</v>
      </c>
      <c r="X189" s="17">
        <f>IF(N189="",'Project Guide'!$B$7-L189,N189-L189)</f>
        <v>58</v>
      </c>
      <c r="Y189" s="5" t="str">
        <f t="shared" si="16"/>
        <v>On Time</v>
      </c>
      <c r="Z189" s="17">
        <f>IF(N189="",MAX(0,'Project Guide'!$B$7-M189),MAX(0,N189-M189))</f>
        <v>0</v>
      </c>
      <c r="AA189" s="11">
        <f t="shared" si="17"/>
        <v>0</v>
      </c>
      <c r="AB189" s="17">
        <f>IF(Q189="","",IF(R189="",'Project Guide'!$B$7-Q189,R189-Q189))</f>
        <v>59</v>
      </c>
      <c r="AC189" s="5" t="str">
        <f>IF(Q189="","Not Invoiced",IF(R189&lt;&gt;"","Paid",IF('Project Guide'!$B$7&gt;Q189+S189,"Overdue","Open")))</f>
        <v>Paid</v>
      </c>
      <c r="AD189" s="11">
        <f t="shared" si="18"/>
        <v>0</v>
      </c>
      <c r="AE189" s="5" t="str">
        <f t="shared" si="19"/>
        <v>2025-09</v>
      </c>
      <c r="AF189" s="44" t="str">
        <f t="shared" si="20"/>
        <v>Monitor</v>
      </c>
    </row>
    <row r="190" spans="1:32" ht="15">
      <c r="A190" s="5" t="s">
        <v>322</v>
      </c>
      <c r="B190" s="5" t="s">
        <v>142</v>
      </c>
      <c r="C190" s="5" t="s">
        <v>143</v>
      </c>
      <c r="D190" s="5" t="s">
        <v>56</v>
      </c>
      <c r="E190" s="5" t="s">
        <v>83</v>
      </c>
      <c r="F190" s="5" t="s">
        <v>84</v>
      </c>
      <c r="G190" s="5" t="s">
        <v>85</v>
      </c>
      <c r="H190" s="5" t="s">
        <v>78</v>
      </c>
      <c r="I190" s="5" t="s">
        <v>79</v>
      </c>
      <c r="J190" s="8">
        <v>45917.410226412037</v>
      </c>
      <c r="K190" s="8">
        <v>45924.410226412037</v>
      </c>
      <c r="L190" s="8">
        <v>45925.410226412037</v>
      </c>
      <c r="M190" s="8">
        <v>45938.410226412037</v>
      </c>
      <c r="N190" s="8">
        <v>45935.410226412037</v>
      </c>
      <c r="O190" s="11">
        <v>5086</v>
      </c>
      <c r="P190" s="11">
        <v>4015</v>
      </c>
      <c r="Q190" s="8">
        <v>45935.410226412037</v>
      </c>
      <c r="R190" s="8"/>
      <c r="S190" s="5">
        <v>30</v>
      </c>
      <c r="T190" s="5" t="s">
        <v>62</v>
      </c>
      <c r="U190" s="5" t="s">
        <v>63</v>
      </c>
      <c r="V190" s="11">
        <f t="shared" si="14"/>
        <v>1071</v>
      </c>
      <c r="W190" s="14">
        <f t="shared" si="15"/>
        <v>0.2105780574125049</v>
      </c>
      <c r="X190" s="17">
        <f>IF(N190="",'Project Guide'!$B$7-L190,N190-L190)</f>
        <v>10</v>
      </c>
      <c r="Y190" s="5" t="str">
        <f t="shared" si="16"/>
        <v>On Time</v>
      </c>
      <c r="Z190" s="17">
        <f>IF(N190="",MAX(0,'Project Guide'!$B$7-M190),MAX(0,N190-M190))</f>
        <v>0</v>
      </c>
      <c r="AA190" s="11">
        <f t="shared" si="17"/>
        <v>0</v>
      </c>
      <c r="AB190" s="17">
        <f>IF(Q190="","",IF(R190="",'Project Guide'!$B$7-Q190,R190-Q190))</f>
        <v>309.58977358796255</v>
      </c>
      <c r="AC190" s="5" t="str">
        <f>IF(Q190="","Not Invoiced",IF(R190&lt;&gt;"","Paid",IF('Project Guide'!$B$7&gt;Q190+S190,"Overdue","Open")))</f>
        <v>Overdue</v>
      </c>
      <c r="AD190" s="11">
        <f t="shared" si="18"/>
        <v>5086</v>
      </c>
      <c r="AE190" s="5" t="str">
        <f t="shared" si="19"/>
        <v>2025-09</v>
      </c>
      <c r="AF190" s="44" t="str">
        <f t="shared" si="20"/>
        <v>P1</v>
      </c>
    </row>
    <row r="191" spans="1:32" ht="15">
      <c r="A191" s="5" t="s">
        <v>323</v>
      </c>
      <c r="B191" s="5" t="s">
        <v>89</v>
      </c>
      <c r="C191" s="5" t="s">
        <v>90</v>
      </c>
      <c r="D191" s="5" t="s">
        <v>91</v>
      </c>
      <c r="E191" s="5" t="s">
        <v>128</v>
      </c>
      <c r="F191" s="5" t="s">
        <v>129</v>
      </c>
      <c r="G191" s="5" t="s">
        <v>85</v>
      </c>
      <c r="H191" s="5" t="s">
        <v>78</v>
      </c>
      <c r="I191" s="5" t="s">
        <v>79</v>
      </c>
      <c r="J191" s="8">
        <v>45917.032212638886</v>
      </c>
      <c r="K191" s="8">
        <v>45922.032212638886</v>
      </c>
      <c r="L191" s="8">
        <v>45926.032212638886</v>
      </c>
      <c r="M191" s="8">
        <v>45957.032212638886</v>
      </c>
      <c r="N191" s="8">
        <v>45953.032212638886</v>
      </c>
      <c r="O191" s="11">
        <v>7432</v>
      </c>
      <c r="P191" s="11">
        <v>4991</v>
      </c>
      <c r="Q191" s="8">
        <v>45957.032212638886</v>
      </c>
      <c r="R191" s="8">
        <v>45994.032212638886</v>
      </c>
      <c r="S191" s="5">
        <v>45</v>
      </c>
      <c r="T191" s="5" t="s">
        <v>62</v>
      </c>
      <c r="U191" s="5" t="s">
        <v>63</v>
      </c>
      <c r="V191" s="11">
        <f t="shared" si="14"/>
        <v>2441</v>
      </c>
      <c r="W191" s="14">
        <f t="shared" si="15"/>
        <v>0.32844456404736277</v>
      </c>
      <c r="X191" s="17">
        <f>IF(N191="",'Project Guide'!$B$7-L191,N191-L191)</f>
        <v>27</v>
      </c>
      <c r="Y191" s="5" t="str">
        <f t="shared" si="16"/>
        <v>On Time</v>
      </c>
      <c r="Z191" s="17">
        <f>IF(N191="",MAX(0,'Project Guide'!$B$7-M191),MAX(0,N191-M191))</f>
        <v>0</v>
      </c>
      <c r="AA191" s="11">
        <f t="shared" si="17"/>
        <v>0</v>
      </c>
      <c r="AB191" s="17">
        <f>IF(Q191="","",IF(R191="",'Project Guide'!$B$7-Q191,R191-Q191))</f>
        <v>37</v>
      </c>
      <c r="AC191" s="5" t="str">
        <f>IF(Q191="","Not Invoiced",IF(R191&lt;&gt;"","Paid",IF('Project Guide'!$B$7&gt;Q191+S191,"Overdue","Open")))</f>
        <v>Paid</v>
      </c>
      <c r="AD191" s="11">
        <f t="shared" si="18"/>
        <v>0</v>
      </c>
      <c r="AE191" s="5" t="str">
        <f t="shared" si="19"/>
        <v>2025-09</v>
      </c>
      <c r="AF191" s="44" t="str">
        <f t="shared" si="20"/>
        <v>Monitor</v>
      </c>
    </row>
    <row r="192" spans="1:32" ht="15">
      <c r="A192" s="5" t="s">
        <v>324</v>
      </c>
      <c r="B192" s="5" t="s">
        <v>133</v>
      </c>
      <c r="C192" s="5" t="s">
        <v>134</v>
      </c>
      <c r="D192" s="5" t="s">
        <v>45</v>
      </c>
      <c r="E192" s="5" t="s">
        <v>72</v>
      </c>
      <c r="F192" s="5" t="s">
        <v>73</v>
      </c>
      <c r="G192" s="5" t="s">
        <v>74</v>
      </c>
      <c r="H192" s="5" t="s">
        <v>49</v>
      </c>
      <c r="I192" s="5" t="s">
        <v>50</v>
      </c>
      <c r="J192" s="8">
        <v>45925.648515671295</v>
      </c>
      <c r="K192" s="8">
        <v>45926.648515671295</v>
      </c>
      <c r="L192" s="8">
        <v>45927.648515671295</v>
      </c>
      <c r="M192" s="8">
        <v>45980.648515671295</v>
      </c>
      <c r="N192" s="8">
        <v>45980.648515671295</v>
      </c>
      <c r="O192" s="11">
        <v>24901</v>
      </c>
      <c r="P192" s="11">
        <v>20047</v>
      </c>
      <c r="Q192" s="8">
        <v>45986.648515671295</v>
      </c>
      <c r="R192" s="8">
        <v>46042.648515671295</v>
      </c>
      <c r="S192" s="5">
        <v>60</v>
      </c>
      <c r="T192" s="5" t="s">
        <v>62</v>
      </c>
      <c r="U192" s="5" t="s">
        <v>63</v>
      </c>
      <c r="V192" s="11">
        <f t="shared" si="14"/>
        <v>4854</v>
      </c>
      <c r="W192" s="14">
        <f t="shared" si="15"/>
        <v>0.19493193044456045</v>
      </c>
      <c r="X192" s="17">
        <f>IF(N192="",'Project Guide'!$B$7-L192,N192-L192)</f>
        <v>53</v>
      </c>
      <c r="Y192" s="5" t="str">
        <f t="shared" si="16"/>
        <v>On Time</v>
      </c>
      <c r="Z192" s="17">
        <f>IF(N192="",MAX(0,'Project Guide'!$B$7-M192),MAX(0,N192-M192))</f>
        <v>0</v>
      </c>
      <c r="AA192" s="11">
        <f t="shared" si="17"/>
        <v>0</v>
      </c>
      <c r="AB192" s="17">
        <f>IF(Q192="","",IF(R192="",'Project Guide'!$B$7-Q192,R192-Q192))</f>
        <v>56</v>
      </c>
      <c r="AC192" s="5" t="str">
        <f>IF(Q192="","Not Invoiced",IF(R192&lt;&gt;"","Paid",IF('Project Guide'!$B$7&gt;Q192+S192,"Overdue","Open")))</f>
        <v>Paid</v>
      </c>
      <c r="AD192" s="11">
        <f t="shared" si="18"/>
        <v>0</v>
      </c>
      <c r="AE192" s="5" t="str">
        <f t="shared" si="19"/>
        <v>2025-09</v>
      </c>
      <c r="AF192" s="44" t="str">
        <f t="shared" si="20"/>
        <v>Monitor</v>
      </c>
    </row>
    <row r="193" spans="1:32" ht="15">
      <c r="A193" s="5" t="s">
        <v>325</v>
      </c>
      <c r="B193" s="5" t="s">
        <v>54</v>
      </c>
      <c r="C193" s="5" t="s">
        <v>55</v>
      </c>
      <c r="D193" s="5" t="s">
        <v>56</v>
      </c>
      <c r="E193" s="5" t="s">
        <v>99</v>
      </c>
      <c r="F193" s="5" t="s">
        <v>100</v>
      </c>
      <c r="G193" s="5" t="s">
        <v>101</v>
      </c>
      <c r="H193" s="5" t="s">
        <v>78</v>
      </c>
      <c r="I193" s="5" t="s">
        <v>79</v>
      </c>
      <c r="J193" s="8">
        <v>45924.677090370373</v>
      </c>
      <c r="K193" s="8">
        <v>45930.677090370373</v>
      </c>
      <c r="L193" s="8">
        <v>45930.677090370373</v>
      </c>
      <c r="M193" s="8">
        <v>45969.677090370373</v>
      </c>
      <c r="N193" s="8">
        <v>45969.677090370373</v>
      </c>
      <c r="O193" s="11">
        <v>23438</v>
      </c>
      <c r="P193" s="11">
        <v>17571</v>
      </c>
      <c r="Q193" s="8">
        <v>45972.677090370373</v>
      </c>
      <c r="R193" s="8">
        <v>45997.677090370373</v>
      </c>
      <c r="S193" s="5">
        <v>30</v>
      </c>
      <c r="T193" s="5" t="s">
        <v>62</v>
      </c>
      <c r="U193" s="5" t="s">
        <v>63</v>
      </c>
      <c r="V193" s="11">
        <f t="shared" si="14"/>
        <v>5867</v>
      </c>
      <c r="W193" s="14">
        <f t="shared" si="15"/>
        <v>0.25031999317347897</v>
      </c>
      <c r="X193" s="17">
        <f>IF(N193="",'Project Guide'!$B$7-L193,N193-L193)</f>
        <v>39</v>
      </c>
      <c r="Y193" s="5" t="str">
        <f t="shared" si="16"/>
        <v>On Time</v>
      </c>
      <c r="Z193" s="17">
        <f>IF(N193="",MAX(0,'Project Guide'!$B$7-M193),MAX(0,N193-M193))</f>
        <v>0</v>
      </c>
      <c r="AA193" s="11">
        <f t="shared" si="17"/>
        <v>0</v>
      </c>
      <c r="AB193" s="17">
        <f>IF(Q193="","",IF(R193="",'Project Guide'!$B$7-Q193,R193-Q193))</f>
        <v>25</v>
      </c>
      <c r="AC193" s="5" t="str">
        <f>IF(Q193="","Not Invoiced",IF(R193&lt;&gt;"","Paid",IF('Project Guide'!$B$7&gt;Q193+S193,"Overdue","Open")))</f>
        <v>Paid</v>
      </c>
      <c r="AD193" s="11">
        <f t="shared" si="18"/>
        <v>0</v>
      </c>
      <c r="AE193" s="5" t="str">
        <f t="shared" si="19"/>
        <v>2025-09</v>
      </c>
      <c r="AF193" s="44" t="str">
        <f t="shared" si="20"/>
        <v>Monitor</v>
      </c>
    </row>
    <row r="194" spans="1:32" ht="15">
      <c r="A194" s="5" t="s">
        <v>326</v>
      </c>
      <c r="B194" s="5" t="s">
        <v>133</v>
      </c>
      <c r="C194" s="5" t="s">
        <v>134</v>
      </c>
      <c r="D194" s="5" t="s">
        <v>45</v>
      </c>
      <c r="E194" s="5" t="s">
        <v>68</v>
      </c>
      <c r="F194" s="5" t="s">
        <v>69</v>
      </c>
      <c r="G194" s="5" t="s">
        <v>70</v>
      </c>
      <c r="H194" s="5" t="s">
        <v>75</v>
      </c>
      <c r="I194" s="5" t="s">
        <v>76</v>
      </c>
      <c r="J194" s="8">
        <v>45927.183307314815</v>
      </c>
      <c r="K194" s="8">
        <v>45929.183307314815</v>
      </c>
      <c r="L194" s="8">
        <v>45931.183307314815</v>
      </c>
      <c r="M194" s="8">
        <v>45967.183307314815</v>
      </c>
      <c r="N194" s="8">
        <v>45976.183307314815</v>
      </c>
      <c r="O194" s="11">
        <v>20237</v>
      </c>
      <c r="P194" s="11">
        <v>14581</v>
      </c>
      <c r="Q194" s="8">
        <v>45976.183307314815</v>
      </c>
      <c r="R194" s="8">
        <v>46027.183307314815</v>
      </c>
      <c r="S194" s="5">
        <v>45</v>
      </c>
      <c r="T194" s="5" t="s">
        <v>121</v>
      </c>
      <c r="U194" s="5" t="s">
        <v>122</v>
      </c>
      <c r="V194" s="11">
        <f t="shared" ref="V194:V257" si="21">O194-P194</f>
        <v>5656</v>
      </c>
      <c r="W194" s="14">
        <f t="shared" ref="W194:W257" si="22">IFERROR(V194/O194,0)</f>
        <v>0.27948806641300589</v>
      </c>
      <c r="X194" s="17">
        <f>IF(N194="",'Project Guide'!$B$7-L194,N194-L194)</f>
        <v>45</v>
      </c>
      <c r="Y194" s="5" t="str">
        <f t="shared" ref="Y194:Y257" si="23">IF(N194="","Open",IF(N194&lt;=M194,"On Time","Late"))</f>
        <v>Late</v>
      </c>
      <c r="Z194" s="17">
        <f>IF(N194="",MAX(0,'Project Guide'!$B$7-M194),MAX(0,N194-M194))</f>
        <v>9</v>
      </c>
      <c r="AA194" s="11">
        <f t="shared" ref="AA194:AA257" si="24">IF(Z194&gt;0,O194,0)</f>
        <v>20237</v>
      </c>
      <c r="AB194" s="17">
        <f>IF(Q194="","",IF(R194="",'Project Guide'!$B$7-Q194,R194-Q194))</f>
        <v>51</v>
      </c>
      <c r="AC194" s="5" t="str">
        <f>IF(Q194="","Not Invoiced",IF(R194&lt;&gt;"","Paid",IF('Project Guide'!$B$7&gt;Q194+S194,"Overdue","Open")))</f>
        <v>Paid</v>
      </c>
      <c r="AD194" s="11">
        <f t="shared" ref="AD194:AD257" si="25">IF(OR(AC194="Open",AC194="Overdue"),O194,0)</f>
        <v>0</v>
      </c>
      <c r="AE194" s="5" t="str">
        <f t="shared" ref="AE194:AE257" si="26">TEXT(L194,"yyyy-mm")</f>
        <v>2025-10</v>
      </c>
      <c r="AF194" s="44" t="str">
        <f t="shared" ref="AF194:AF257" si="27">IF(OR(AC194="Overdue",AA194&gt;=40000,Z194&gt;=15),"P1",IF(OR(Z194&gt;=7,AA194&gt;=20000),"P2",IF(Z194&gt;0,"P3","Monitor")))</f>
        <v>P2</v>
      </c>
    </row>
    <row r="195" spans="1:32" ht="15">
      <c r="A195" s="5" t="s">
        <v>327</v>
      </c>
      <c r="B195" s="5" t="s">
        <v>124</v>
      </c>
      <c r="C195" s="5" t="s">
        <v>125</v>
      </c>
      <c r="D195" s="5" t="s">
        <v>56</v>
      </c>
      <c r="E195" s="5" t="s">
        <v>128</v>
      </c>
      <c r="F195" s="5" t="s">
        <v>129</v>
      </c>
      <c r="G195" s="5" t="s">
        <v>85</v>
      </c>
      <c r="H195" s="5" t="s">
        <v>75</v>
      </c>
      <c r="I195" s="5" t="s">
        <v>76</v>
      </c>
      <c r="J195" s="8">
        <v>45922.646569236109</v>
      </c>
      <c r="K195" s="8">
        <v>45929.646569236109</v>
      </c>
      <c r="L195" s="8">
        <v>45933.646569236109</v>
      </c>
      <c r="M195" s="8">
        <v>45963.646569236109</v>
      </c>
      <c r="N195" s="8">
        <v>45960.646569236109</v>
      </c>
      <c r="O195" s="11">
        <v>13173</v>
      </c>
      <c r="P195" s="11">
        <v>8636</v>
      </c>
      <c r="Q195" s="8">
        <v>45962.646569236109</v>
      </c>
      <c r="R195" s="8">
        <v>45999.646569236109</v>
      </c>
      <c r="S195" s="5">
        <v>45</v>
      </c>
      <c r="T195" s="5" t="s">
        <v>62</v>
      </c>
      <c r="U195" s="5" t="s">
        <v>63</v>
      </c>
      <c r="V195" s="11">
        <f t="shared" si="21"/>
        <v>4537</v>
      </c>
      <c r="W195" s="14">
        <f t="shared" si="22"/>
        <v>0.34441660973202765</v>
      </c>
      <c r="X195" s="17">
        <f>IF(N195="",'Project Guide'!$B$7-L195,N195-L195)</f>
        <v>27</v>
      </c>
      <c r="Y195" s="5" t="str">
        <f t="shared" si="23"/>
        <v>On Time</v>
      </c>
      <c r="Z195" s="17">
        <f>IF(N195="",MAX(0,'Project Guide'!$B$7-M195),MAX(0,N195-M195))</f>
        <v>0</v>
      </c>
      <c r="AA195" s="11">
        <f t="shared" si="24"/>
        <v>0</v>
      </c>
      <c r="AB195" s="17">
        <f>IF(Q195="","",IF(R195="",'Project Guide'!$B$7-Q195,R195-Q195))</f>
        <v>37</v>
      </c>
      <c r="AC195" s="5" t="str">
        <f>IF(Q195="","Not Invoiced",IF(R195&lt;&gt;"","Paid",IF('Project Guide'!$B$7&gt;Q195+S195,"Overdue","Open")))</f>
        <v>Paid</v>
      </c>
      <c r="AD195" s="11">
        <f t="shared" si="25"/>
        <v>0</v>
      </c>
      <c r="AE195" s="5" t="str">
        <f t="shared" si="26"/>
        <v>2025-10</v>
      </c>
      <c r="AF195" s="44" t="str">
        <f t="shared" si="27"/>
        <v>Monitor</v>
      </c>
    </row>
    <row r="196" spans="1:32" ht="15">
      <c r="A196" s="5" t="s">
        <v>328</v>
      </c>
      <c r="B196" s="5" t="s">
        <v>161</v>
      </c>
      <c r="C196" s="5" t="s">
        <v>162</v>
      </c>
      <c r="D196" s="5" t="s">
        <v>67</v>
      </c>
      <c r="E196" s="5" t="s">
        <v>99</v>
      </c>
      <c r="F196" s="5" t="s">
        <v>100</v>
      </c>
      <c r="G196" s="5" t="s">
        <v>101</v>
      </c>
      <c r="H196" s="5" t="s">
        <v>60</v>
      </c>
      <c r="I196" s="5" t="s">
        <v>61</v>
      </c>
      <c r="J196" s="8">
        <v>45929.546700787039</v>
      </c>
      <c r="K196" s="8">
        <v>45936.546700787039</v>
      </c>
      <c r="L196" s="8">
        <v>45937.546700787039</v>
      </c>
      <c r="M196" s="8">
        <v>45982.546700787039</v>
      </c>
      <c r="N196" s="8">
        <v>45980.546700787039</v>
      </c>
      <c r="O196" s="11">
        <v>12171</v>
      </c>
      <c r="P196" s="11">
        <v>8472</v>
      </c>
      <c r="Q196" s="8">
        <v>45980.546700787039</v>
      </c>
      <c r="R196" s="8">
        <v>46008.546700787039</v>
      </c>
      <c r="S196" s="5">
        <v>30</v>
      </c>
      <c r="T196" s="5" t="s">
        <v>62</v>
      </c>
      <c r="U196" s="5" t="s">
        <v>63</v>
      </c>
      <c r="V196" s="11">
        <f t="shared" si="21"/>
        <v>3699</v>
      </c>
      <c r="W196" s="14">
        <f t="shared" si="22"/>
        <v>0.30391915208281983</v>
      </c>
      <c r="X196" s="17">
        <f>IF(N196="",'Project Guide'!$B$7-L196,N196-L196)</f>
        <v>43</v>
      </c>
      <c r="Y196" s="5" t="str">
        <f t="shared" si="23"/>
        <v>On Time</v>
      </c>
      <c r="Z196" s="17">
        <f>IF(N196="",MAX(0,'Project Guide'!$B$7-M196),MAX(0,N196-M196))</f>
        <v>0</v>
      </c>
      <c r="AA196" s="11">
        <f t="shared" si="24"/>
        <v>0</v>
      </c>
      <c r="AB196" s="17">
        <f>IF(Q196="","",IF(R196="",'Project Guide'!$B$7-Q196,R196-Q196))</f>
        <v>28</v>
      </c>
      <c r="AC196" s="5" t="str">
        <f>IF(Q196="","Not Invoiced",IF(R196&lt;&gt;"","Paid",IF('Project Guide'!$B$7&gt;Q196+S196,"Overdue","Open")))</f>
        <v>Paid</v>
      </c>
      <c r="AD196" s="11">
        <f t="shared" si="25"/>
        <v>0</v>
      </c>
      <c r="AE196" s="5" t="str">
        <f t="shared" si="26"/>
        <v>2025-10</v>
      </c>
      <c r="AF196" s="44" t="str">
        <f t="shared" si="27"/>
        <v>Monitor</v>
      </c>
    </row>
    <row r="197" spans="1:32" ht="15">
      <c r="A197" s="5" t="s">
        <v>329</v>
      </c>
      <c r="B197" s="5" t="s">
        <v>113</v>
      </c>
      <c r="C197" s="5" t="s">
        <v>114</v>
      </c>
      <c r="D197" s="5" t="s">
        <v>91</v>
      </c>
      <c r="E197" s="5" t="s">
        <v>72</v>
      </c>
      <c r="F197" s="5" t="s">
        <v>73</v>
      </c>
      <c r="G197" s="5" t="s">
        <v>74</v>
      </c>
      <c r="H197" s="5" t="s">
        <v>49</v>
      </c>
      <c r="I197" s="5" t="s">
        <v>50</v>
      </c>
      <c r="J197" s="8">
        <v>45915.900003796298</v>
      </c>
      <c r="K197" s="8">
        <v>45939.900003796298</v>
      </c>
      <c r="L197" s="8">
        <v>45941.900003796298</v>
      </c>
      <c r="M197" s="8">
        <v>46003.900003796298</v>
      </c>
      <c r="N197" s="8">
        <v>45998.900003796298</v>
      </c>
      <c r="O197" s="11">
        <v>40920</v>
      </c>
      <c r="P197" s="11">
        <v>29438</v>
      </c>
      <c r="Q197" s="8">
        <v>46004.900003796298</v>
      </c>
      <c r="R197" s="8">
        <v>46051.900003796298</v>
      </c>
      <c r="S197" s="5">
        <v>45</v>
      </c>
      <c r="T197" s="5" t="s">
        <v>130</v>
      </c>
      <c r="U197" s="5" t="s">
        <v>131</v>
      </c>
      <c r="V197" s="11">
        <f t="shared" si="21"/>
        <v>11482</v>
      </c>
      <c r="W197" s="14">
        <f t="shared" si="22"/>
        <v>0.2805962854349951</v>
      </c>
      <c r="X197" s="17">
        <f>IF(N197="",'Project Guide'!$B$7-L197,N197-L197)</f>
        <v>57</v>
      </c>
      <c r="Y197" s="5" t="str">
        <f t="shared" si="23"/>
        <v>On Time</v>
      </c>
      <c r="Z197" s="17">
        <f>IF(N197="",MAX(0,'Project Guide'!$B$7-M197),MAX(0,N197-M197))</f>
        <v>0</v>
      </c>
      <c r="AA197" s="11">
        <f t="shared" si="24"/>
        <v>0</v>
      </c>
      <c r="AB197" s="17">
        <f>IF(Q197="","",IF(R197="",'Project Guide'!$B$7-Q197,R197-Q197))</f>
        <v>47</v>
      </c>
      <c r="AC197" s="5" t="str">
        <f>IF(Q197="","Not Invoiced",IF(R197&lt;&gt;"","Paid",IF('Project Guide'!$B$7&gt;Q197+S197,"Overdue","Open")))</f>
        <v>Paid</v>
      </c>
      <c r="AD197" s="11">
        <f t="shared" si="25"/>
        <v>0</v>
      </c>
      <c r="AE197" s="5" t="str">
        <f t="shared" si="26"/>
        <v>2025-10</v>
      </c>
      <c r="AF197" s="44" t="str">
        <f t="shared" si="27"/>
        <v>Monitor</v>
      </c>
    </row>
    <row r="198" spans="1:32" ht="15">
      <c r="A198" s="5" t="s">
        <v>330</v>
      </c>
      <c r="B198" s="5" t="s">
        <v>96</v>
      </c>
      <c r="C198" s="5" t="s">
        <v>97</v>
      </c>
      <c r="D198" s="5" t="s">
        <v>98</v>
      </c>
      <c r="E198" s="5" t="s">
        <v>105</v>
      </c>
      <c r="F198" s="5" t="s">
        <v>106</v>
      </c>
      <c r="G198" s="5" t="s">
        <v>107</v>
      </c>
      <c r="H198" s="5" t="s">
        <v>60</v>
      </c>
      <c r="I198" s="5" t="s">
        <v>61</v>
      </c>
      <c r="J198" s="8">
        <v>45942.278074502312</v>
      </c>
      <c r="K198" s="8">
        <v>45943.278074502312</v>
      </c>
      <c r="L198" s="8">
        <v>45945.278074502312</v>
      </c>
      <c r="M198" s="8">
        <v>45992.278074502312</v>
      </c>
      <c r="N198" s="8">
        <v>46005.278074502312</v>
      </c>
      <c r="O198" s="11">
        <v>15278</v>
      </c>
      <c r="P198" s="11">
        <v>10369</v>
      </c>
      <c r="Q198" s="8">
        <v>46009.278074502312</v>
      </c>
      <c r="R198" s="8">
        <v>46077.278074502312</v>
      </c>
      <c r="S198" s="5">
        <v>60</v>
      </c>
      <c r="T198" s="5" t="s">
        <v>51</v>
      </c>
      <c r="U198" s="5" t="s">
        <v>52</v>
      </c>
      <c r="V198" s="11">
        <f t="shared" si="21"/>
        <v>4909</v>
      </c>
      <c r="W198" s="14">
        <f t="shared" si="22"/>
        <v>0.32131169001178167</v>
      </c>
      <c r="X198" s="17">
        <f>IF(N198="",'Project Guide'!$B$7-L198,N198-L198)</f>
        <v>60</v>
      </c>
      <c r="Y198" s="5" t="str">
        <f t="shared" si="23"/>
        <v>Late</v>
      </c>
      <c r="Z198" s="17">
        <f>IF(N198="",MAX(0,'Project Guide'!$B$7-M198),MAX(0,N198-M198))</f>
        <v>13</v>
      </c>
      <c r="AA198" s="11">
        <f t="shared" si="24"/>
        <v>15278</v>
      </c>
      <c r="AB198" s="17">
        <f>IF(Q198="","",IF(R198="",'Project Guide'!$B$7-Q198,R198-Q198))</f>
        <v>68</v>
      </c>
      <c r="AC198" s="5" t="str">
        <f>IF(Q198="","Not Invoiced",IF(R198&lt;&gt;"","Paid",IF('Project Guide'!$B$7&gt;Q198+S198,"Overdue","Open")))</f>
        <v>Paid</v>
      </c>
      <c r="AD198" s="11">
        <f t="shared" si="25"/>
        <v>0</v>
      </c>
      <c r="AE198" s="5" t="str">
        <f t="shared" si="26"/>
        <v>2025-10</v>
      </c>
      <c r="AF198" s="44" t="str">
        <f t="shared" si="27"/>
        <v>P2</v>
      </c>
    </row>
    <row r="199" spans="1:32" ht="15">
      <c r="A199" s="5" t="s">
        <v>331</v>
      </c>
      <c r="B199" s="5" t="s">
        <v>168</v>
      </c>
      <c r="C199" s="5" t="s">
        <v>169</v>
      </c>
      <c r="D199" s="5" t="s">
        <v>67</v>
      </c>
      <c r="E199" s="5" t="s">
        <v>150</v>
      </c>
      <c r="F199" s="5" t="s">
        <v>151</v>
      </c>
      <c r="G199" s="5" t="s">
        <v>117</v>
      </c>
      <c r="H199" s="5" t="s">
        <v>78</v>
      </c>
      <c r="I199" s="5" t="s">
        <v>79</v>
      </c>
      <c r="J199" s="8">
        <v>45940.581049432869</v>
      </c>
      <c r="K199" s="8">
        <v>45941.581049432869</v>
      </c>
      <c r="L199" s="8">
        <v>45945.581049432869</v>
      </c>
      <c r="M199" s="8">
        <v>46026.581049432869</v>
      </c>
      <c r="N199" s="8">
        <v>46025.581049432869</v>
      </c>
      <c r="O199" s="11">
        <v>11311</v>
      </c>
      <c r="P199" s="11">
        <v>8217</v>
      </c>
      <c r="Q199" s="8">
        <v>46031.581049432869</v>
      </c>
      <c r="R199" s="8">
        <v>46096.581049432869</v>
      </c>
      <c r="S199" s="5">
        <v>60</v>
      </c>
      <c r="T199" s="5" t="s">
        <v>62</v>
      </c>
      <c r="U199" s="5" t="s">
        <v>63</v>
      </c>
      <c r="V199" s="11">
        <f t="shared" si="21"/>
        <v>3094</v>
      </c>
      <c r="W199" s="14">
        <f t="shared" si="22"/>
        <v>0.27353903279992925</v>
      </c>
      <c r="X199" s="17">
        <f>IF(N199="",'Project Guide'!$B$7-L199,N199-L199)</f>
        <v>80</v>
      </c>
      <c r="Y199" s="5" t="str">
        <f t="shared" si="23"/>
        <v>On Time</v>
      </c>
      <c r="Z199" s="17">
        <f>IF(N199="",MAX(0,'Project Guide'!$B$7-M199),MAX(0,N199-M199))</f>
        <v>0</v>
      </c>
      <c r="AA199" s="11">
        <f t="shared" si="24"/>
        <v>0</v>
      </c>
      <c r="AB199" s="17">
        <f>IF(Q199="","",IF(R199="",'Project Guide'!$B$7-Q199,R199-Q199))</f>
        <v>65</v>
      </c>
      <c r="AC199" s="5" t="str">
        <f>IF(Q199="","Not Invoiced",IF(R199&lt;&gt;"","Paid",IF('Project Guide'!$B$7&gt;Q199+S199,"Overdue","Open")))</f>
        <v>Paid</v>
      </c>
      <c r="AD199" s="11">
        <f t="shared" si="25"/>
        <v>0</v>
      </c>
      <c r="AE199" s="5" t="str">
        <f t="shared" si="26"/>
        <v>2025-10</v>
      </c>
      <c r="AF199" s="44" t="str">
        <f t="shared" si="27"/>
        <v>Monitor</v>
      </c>
    </row>
    <row r="200" spans="1:32" ht="15">
      <c r="A200" s="5" t="s">
        <v>332</v>
      </c>
      <c r="B200" s="5" t="s">
        <v>43</v>
      </c>
      <c r="C200" s="5" t="s">
        <v>44</v>
      </c>
      <c r="D200" s="5" t="s">
        <v>45</v>
      </c>
      <c r="E200" s="5" t="s">
        <v>128</v>
      </c>
      <c r="F200" s="5" t="s">
        <v>129</v>
      </c>
      <c r="G200" s="5" t="s">
        <v>85</v>
      </c>
      <c r="H200" s="5" t="s">
        <v>86</v>
      </c>
      <c r="I200" s="5" t="s">
        <v>87</v>
      </c>
      <c r="J200" s="8">
        <v>45938.731932129631</v>
      </c>
      <c r="K200" s="8">
        <v>45942.731932129631</v>
      </c>
      <c r="L200" s="8">
        <v>45945.731932129631</v>
      </c>
      <c r="M200" s="8">
        <v>45972.731932129631</v>
      </c>
      <c r="N200" s="8">
        <v>45974.731932129631</v>
      </c>
      <c r="O200" s="11">
        <v>13008</v>
      </c>
      <c r="P200" s="11">
        <v>9873</v>
      </c>
      <c r="Q200" s="8">
        <v>45977.731932129631</v>
      </c>
      <c r="R200" s="8"/>
      <c r="S200" s="5">
        <v>45</v>
      </c>
      <c r="T200" s="5" t="s">
        <v>118</v>
      </c>
      <c r="U200" s="5" t="s">
        <v>119</v>
      </c>
      <c r="V200" s="11">
        <f t="shared" si="21"/>
        <v>3135</v>
      </c>
      <c r="W200" s="14">
        <f t="shared" si="22"/>
        <v>0.24100553505535055</v>
      </c>
      <c r="X200" s="17">
        <f>IF(N200="",'Project Guide'!$B$7-L200,N200-L200)</f>
        <v>29</v>
      </c>
      <c r="Y200" s="5" t="str">
        <f t="shared" si="23"/>
        <v>Late</v>
      </c>
      <c r="Z200" s="17">
        <f>IF(N200="",MAX(0,'Project Guide'!$B$7-M200),MAX(0,N200-M200))</f>
        <v>2</v>
      </c>
      <c r="AA200" s="11">
        <f t="shared" si="24"/>
        <v>13008</v>
      </c>
      <c r="AB200" s="17">
        <f>IF(Q200="","",IF(R200="",'Project Guide'!$B$7-Q200,R200-Q200))</f>
        <v>267.26806787036912</v>
      </c>
      <c r="AC200" s="5" t="str">
        <f>IF(Q200="","Not Invoiced",IF(R200&lt;&gt;"","Paid",IF('Project Guide'!$B$7&gt;Q200+S200,"Overdue","Open")))</f>
        <v>Overdue</v>
      </c>
      <c r="AD200" s="11">
        <f t="shared" si="25"/>
        <v>13008</v>
      </c>
      <c r="AE200" s="5" t="str">
        <f t="shared" si="26"/>
        <v>2025-10</v>
      </c>
      <c r="AF200" s="44" t="str">
        <f t="shared" si="27"/>
        <v>P1</v>
      </c>
    </row>
    <row r="201" spans="1:32" ht="15">
      <c r="A201" s="5" t="s">
        <v>333</v>
      </c>
      <c r="B201" s="5" t="s">
        <v>43</v>
      </c>
      <c r="C201" s="5" t="s">
        <v>44</v>
      </c>
      <c r="D201" s="5" t="s">
        <v>45</v>
      </c>
      <c r="E201" s="5" t="s">
        <v>92</v>
      </c>
      <c r="F201" s="5" t="s">
        <v>93</v>
      </c>
      <c r="G201" s="5" t="s">
        <v>94</v>
      </c>
      <c r="H201" s="5" t="s">
        <v>60</v>
      </c>
      <c r="I201" s="5" t="s">
        <v>61</v>
      </c>
      <c r="J201" s="8">
        <v>45943.033191030096</v>
      </c>
      <c r="K201" s="8">
        <v>45945.033191030096</v>
      </c>
      <c r="L201" s="8">
        <v>45946.033191030096</v>
      </c>
      <c r="M201" s="8">
        <v>45975.033191030096</v>
      </c>
      <c r="N201" s="8">
        <v>45971.033191030096</v>
      </c>
      <c r="O201" s="11">
        <v>5561</v>
      </c>
      <c r="P201" s="11">
        <v>4273</v>
      </c>
      <c r="Q201" s="8">
        <v>45972.033191030096</v>
      </c>
      <c r="R201" s="8"/>
      <c r="S201" s="5">
        <v>60</v>
      </c>
      <c r="T201" s="5" t="s">
        <v>135</v>
      </c>
      <c r="U201" s="5" t="s">
        <v>136</v>
      </c>
      <c r="V201" s="11">
        <f t="shared" si="21"/>
        <v>1288</v>
      </c>
      <c r="W201" s="14">
        <f t="shared" si="22"/>
        <v>0.23161301924114369</v>
      </c>
      <c r="X201" s="17">
        <f>IF(N201="",'Project Guide'!$B$7-L201,N201-L201)</f>
        <v>25</v>
      </c>
      <c r="Y201" s="5" t="str">
        <f t="shared" si="23"/>
        <v>On Time</v>
      </c>
      <c r="Z201" s="17">
        <f>IF(N201="",MAX(0,'Project Guide'!$B$7-M201),MAX(0,N201-M201))</f>
        <v>0</v>
      </c>
      <c r="AA201" s="11">
        <f t="shared" si="24"/>
        <v>0</v>
      </c>
      <c r="AB201" s="17">
        <f>IF(Q201="","",IF(R201="",'Project Guide'!$B$7-Q201,R201-Q201))</f>
        <v>272.96680896990438</v>
      </c>
      <c r="AC201" s="5" t="str">
        <f>IF(Q201="","Not Invoiced",IF(R201&lt;&gt;"","Paid",IF('Project Guide'!$B$7&gt;Q201+S201,"Overdue","Open")))</f>
        <v>Overdue</v>
      </c>
      <c r="AD201" s="11">
        <f t="shared" si="25"/>
        <v>5561</v>
      </c>
      <c r="AE201" s="5" t="str">
        <f t="shared" si="26"/>
        <v>2025-10</v>
      </c>
      <c r="AF201" s="44" t="str">
        <f t="shared" si="27"/>
        <v>P1</v>
      </c>
    </row>
    <row r="202" spans="1:32" ht="15">
      <c r="A202" s="5" t="s">
        <v>334</v>
      </c>
      <c r="B202" s="5" t="s">
        <v>110</v>
      </c>
      <c r="C202" s="5" t="s">
        <v>111</v>
      </c>
      <c r="D202" s="5" t="s">
        <v>91</v>
      </c>
      <c r="E202" s="5" t="s">
        <v>46</v>
      </c>
      <c r="F202" s="5" t="s">
        <v>47</v>
      </c>
      <c r="G202" s="5" t="s">
        <v>48</v>
      </c>
      <c r="H202" s="5" t="s">
        <v>60</v>
      </c>
      <c r="I202" s="5" t="s">
        <v>61</v>
      </c>
      <c r="J202" s="8">
        <v>45945.413281921297</v>
      </c>
      <c r="K202" s="8">
        <v>45947.413281921297</v>
      </c>
      <c r="L202" s="8">
        <v>45947.413281921297</v>
      </c>
      <c r="M202" s="8">
        <v>45994.413281921297</v>
      </c>
      <c r="N202" s="8">
        <v>45992.413281921297</v>
      </c>
      <c r="O202" s="11">
        <v>15259</v>
      </c>
      <c r="P202" s="11">
        <v>11125</v>
      </c>
      <c r="Q202" s="8">
        <v>45995.413281921297</v>
      </c>
      <c r="R202" s="8">
        <v>46051.413281921297</v>
      </c>
      <c r="S202" s="5">
        <v>45</v>
      </c>
      <c r="T202" s="5" t="s">
        <v>62</v>
      </c>
      <c r="U202" s="5" t="s">
        <v>63</v>
      </c>
      <c r="V202" s="11">
        <f t="shared" si="21"/>
        <v>4134</v>
      </c>
      <c r="W202" s="14">
        <f t="shared" si="22"/>
        <v>0.27092207877318303</v>
      </c>
      <c r="X202" s="17">
        <f>IF(N202="",'Project Guide'!$B$7-L202,N202-L202)</f>
        <v>45</v>
      </c>
      <c r="Y202" s="5" t="str">
        <f t="shared" si="23"/>
        <v>On Time</v>
      </c>
      <c r="Z202" s="17">
        <f>IF(N202="",MAX(0,'Project Guide'!$B$7-M202),MAX(0,N202-M202))</f>
        <v>0</v>
      </c>
      <c r="AA202" s="11">
        <f t="shared" si="24"/>
        <v>0</v>
      </c>
      <c r="AB202" s="17">
        <f>IF(Q202="","",IF(R202="",'Project Guide'!$B$7-Q202,R202-Q202))</f>
        <v>56</v>
      </c>
      <c r="AC202" s="5" t="str">
        <f>IF(Q202="","Not Invoiced",IF(R202&lt;&gt;"","Paid",IF('Project Guide'!$B$7&gt;Q202+S202,"Overdue","Open")))</f>
        <v>Paid</v>
      </c>
      <c r="AD202" s="11">
        <f t="shared" si="25"/>
        <v>0</v>
      </c>
      <c r="AE202" s="5" t="str">
        <f t="shared" si="26"/>
        <v>2025-10</v>
      </c>
      <c r="AF202" s="44" t="str">
        <f t="shared" si="27"/>
        <v>Monitor</v>
      </c>
    </row>
    <row r="203" spans="1:32" ht="15">
      <c r="A203" s="5" t="s">
        <v>335</v>
      </c>
      <c r="B203" s="5" t="s">
        <v>168</v>
      </c>
      <c r="C203" s="5" t="s">
        <v>169</v>
      </c>
      <c r="D203" s="5" t="s">
        <v>67</v>
      </c>
      <c r="E203" s="5" t="s">
        <v>105</v>
      </c>
      <c r="F203" s="5" t="s">
        <v>106</v>
      </c>
      <c r="G203" s="5" t="s">
        <v>107</v>
      </c>
      <c r="H203" s="5" t="s">
        <v>49</v>
      </c>
      <c r="I203" s="5" t="s">
        <v>50</v>
      </c>
      <c r="J203" s="8">
        <v>45940.596153761573</v>
      </c>
      <c r="K203" s="8">
        <v>45945.596153761573</v>
      </c>
      <c r="L203" s="8">
        <v>45947.596153761573</v>
      </c>
      <c r="M203" s="8">
        <v>45999.596153761573</v>
      </c>
      <c r="N203" s="8">
        <v>46020.596153761573</v>
      </c>
      <c r="O203" s="11">
        <v>34504</v>
      </c>
      <c r="P203" s="11">
        <v>25183</v>
      </c>
      <c r="Q203" s="8">
        <v>46023.596153761573</v>
      </c>
      <c r="R203" s="8">
        <v>46058.596153761573</v>
      </c>
      <c r="S203" s="5">
        <v>45</v>
      </c>
      <c r="T203" s="5" t="s">
        <v>121</v>
      </c>
      <c r="U203" s="5" t="s">
        <v>122</v>
      </c>
      <c r="V203" s="11">
        <f t="shared" si="21"/>
        <v>9321</v>
      </c>
      <c r="W203" s="14">
        <f t="shared" si="22"/>
        <v>0.27014259216322745</v>
      </c>
      <c r="X203" s="17">
        <f>IF(N203="",'Project Guide'!$B$7-L203,N203-L203)</f>
        <v>73</v>
      </c>
      <c r="Y203" s="5" t="str">
        <f t="shared" si="23"/>
        <v>Late</v>
      </c>
      <c r="Z203" s="17">
        <f>IF(N203="",MAX(0,'Project Guide'!$B$7-M203),MAX(0,N203-M203))</f>
        <v>21</v>
      </c>
      <c r="AA203" s="11">
        <f t="shared" si="24"/>
        <v>34504</v>
      </c>
      <c r="AB203" s="17">
        <f>IF(Q203="","",IF(R203="",'Project Guide'!$B$7-Q203,R203-Q203))</f>
        <v>35</v>
      </c>
      <c r="AC203" s="5" t="str">
        <f>IF(Q203="","Not Invoiced",IF(R203&lt;&gt;"","Paid",IF('Project Guide'!$B$7&gt;Q203+S203,"Overdue","Open")))</f>
        <v>Paid</v>
      </c>
      <c r="AD203" s="11">
        <f t="shared" si="25"/>
        <v>0</v>
      </c>
      <c r="AE203" s="5" t="str">
        <f t="shared" si="26"/>
        <v>2025-10</v>
      </c>
      <c r="AF203" s="44" t="str">
        <f t="shared" si="27"/>
        <v>P1</v>
      </c>
    </row>
    <row r="204" spans="1:32" ht="15">
      <c r="A204" s="5" t="s">
        <v>336</v>
      </c>
      <c r="B204" s="5" t="s">
        <v>81</v>
      </c>
      <c r="C204" s="5" t="s">
        <v>82</v>
      </c>
      <c r="D204" s="5" t="s">
        <v>45</v>
      </c>
      <c r="E204" s="5" t="s">
        <v>83</v>
      </c>
      <c r="F204" s="5" t="s">
        <v>84</v>
      </c>
      <c r="G204" s="5" t="s">
        <v>85</v>
      </c>
      <c r="H204" s="5" t="s">
        <v>60</v>
      </c>
      <c r="I204" s="5" t="s">
        <v>61</v>
      </c>
      <c r="J204" s="8">
        <v>45944.965893622684</v>
      </c>
      <c r="K204" s="8">
        <v>45947.965893622684</v>
      </c>
      <c r="L204" s="8">
        <v>45947.965893622684</v>
      </c>
      <c r="M204" s="8">
        <v>45966.965893622684</v>
      </c>
      <c r="N204" s="8">
        <v>45960.965893622684</v>
      </c>
      <c r="O204" s="11">
        <v>8939</v>
      </c>
      <c r="P204" s="11">
        <v>6787</v>
      </c>
      <c r="Q204" s="8">
        <v>45964.965893622684</v>
      </c>
      <c r="R204" s="8"/>
      <c r="S204" s="5">
        <v>60</v>
      </c>
      <c r="T204" s="5" t="s">
        <v>62</v>
      </c>
      <c r="U204" s="5" t="s">
        <v>63</v>
      </c>
      <c r="V204" s="11">
        <f t="shared" si="21"/>
        <v>2152</v>
      </c>
      <c r="W204" s="14">
        <f t="shared" si="22"/>
        <v>0.24074281239512249</v>
      </c>
      <c r="X204" s="17">
        <f>IF(N204="",'Project Guide'!$B$7-L204,N204-L204)</f>
        <v>13</v>
      </c>
      <c r="Y204" s="5" t="str">
        <f t="shared" si="23"/>
        <v>On Time</v>
      </c>
      <c r="Z204" s="17">
        <f>IF(N204="",MAX(0,'Project Guide'!$B$7-M204),MAX(0,N204-M204))</f>
        <v>0</v>
      </c>
      <c r="AA204" s="11">
        <f t="shared" si="24"/>
        <v>0</v>
      </c>
      <c r="AB204" s="17">
        <f>IF(Q204="","",IF(R204="",'Project Guide'!$B$7-Q204,R204-Q204))</f>
        <v>280.03410637731577</v>
      </c>
      <c r="AC204" s="5" t="str">
        <f>IF(Q204="","Not Invoiced",IF(R204&lt;&gt;"","Paid",IF('Project Guide'!$B$7&gt;Q204+S204,"Overdue","Open")))</f>
        <v>Overdue</v>
      </c>
      <c r="AD204" s="11">
        <f t="shared" si="25"/>
        <v>8939</v>
      </c>
      <c r="AE204" s="5" t="str">
        <f t="shared" si="26"/>
        <v>2025-10</v>
      </c>
      <c r="AF204" s="44" t="str">
        <f t="shared" si="27"/>
        <v>P1</v>
      </c>
    </row>
    <row r="205" spans="1:32" ht="15">
      <c r="A205" s="5" t="s">
        <v>337</v>
      </c>
      <c r="B205" s="5" t="s">
        <v>43</v>
      </c>
      <c r="C205" s="5" t="s">
        <v>44</v>
      </c>
      <c r="D205" s="5" t="s">
        <v>45</v>
      </c>
      <c r="E205" s="5" t="s">
        <v>57</v>
      </c>
      <c r="F205" s="5" t="s">
        <v>58</v>
      </c>
      <c r="G205" s="5" t="s">
        <v>59</v>
      </c>
      <c r="H205" s="5" t="s">
        <v>78</v>
      </c>
      <c r="I205" s="5" t="s">
        <v>79</v>
      </c>
      <c r="J205" s="8">
        <v>45939.638709884261</v>
      </c>
      <c r="K205" s="8">
        <v>45946.638709884261</v>
      </c>
      <c r="L205" s="8">
        <v>45948.638709884261</v>
      </c>
      <c r="M205" s="8">
        <v>46012.638709884261</v>
      </c>
      <c r="N205" s="8">
        <v>46011.638709884261</v>
      </c>
      <c r="O205" s="11">
        <v>13121</v>
      </c>
      <c r="P205" s="11">
        <v>9071</v>
      </c>
      <c r="Q205" s="8">
        <v>46017.638709884261</v>
      </c>
      <c r="R205" s="8">
        <v>46056.638709884261</v>
      </c>
      <c r="S205" s="5">
        <v>45</v>
      </c>
      <c r="T205" s="5" t="s">
        <v>62</v>
      </c>
      <c r="U205" s="5" t="s">
        <v>63</v>
      </c>
      <c r="V205" s="11">
        <f t="shared" si="21"/>
        <v>4050</v>
      </c>
      <c r="W205" s="14">
        <f t="shared" si="22"/>
        <v>0.30866549805655058</v>
      </c>
      <c r="X205" s="17">
        <f>IF(N205="",'Project Guide'!$B$7-L205,N205-L205)</f>
        <v>63</v>
      </c>
      <c r="Y205" s="5" t="str">
        <f t="shared" si="23"/>
        <v>On Time</v>
      </c>
      <c r="Z205" s="17">
        <f>IF(N205="",MAX(0,'Project Guide'!$B$7-M205),MAX(0,N205-M205))</f>
        <v>0</v>
      </c>
      <c r="AA205" s="11">
        <f t="shared" si="24"/>
        <v>0</v>
      </c>
      <c r="AB205" s="17">
        <f>IF(Q205="","",IF(R205="",'Project Guide'!$B$7-Q205,R205-Q205))</f>
        <v>39</v>
      </c>
      <c r="AC205" s="5" t="str">
        <f>IF(Q205="","Not Invoiced",IF(R205&lt;&gt;"","Paid",IF('Project Guide'!$B$7&gt;Q205+S205,"Overdue","Open")))</f>
        <v>Paid</v>
      </c>
      <c r="AD205" s="11">
        <f t="shared" si="25"/>
        <v>0</v>
      </c>
      <c r="AE205" s="5" t="str">
        <f t="shared" si="26"/>
        <v>2025-10</v>
      </c>
      <c r="AF205" s="44" t="str">
        <f t="shared" si="27"/>
        <v>Monitor</v>
      </c>
    </row>
    <row r="206" spans="1:32" ht="15">
      <c r="A206" s="5" t="s">
        <v>338</v>
      </c>
      <c r="B206" s="5" t="s">
        <v>161</v>
      </c>
      <c r="C206" s="5" t="s">
        <v>162</v>
      </c>
      <c r="D206" s="5" t="s">
        <v>67</v>
      </c>
      <c r="E206" s="5" t="s">
        <v>68</v>
      </c>
      <c r="F206" s="5" t="s">
        <v>69</v>
      </c>
      <c r="G206" s="5" t="s">
        <v>70</v>
      </c>
      <c r="H206" s="5" t="s">
        <v>75</v>
      </c>
      <c r="I206" s="5" t="s">
        <v>76</v>
      </c>
      <c r="J206" s="8">
        <v>45940.327032442132</v>
      </c>
      <c r="K206" s="8">
        <v>45947.327032442132</v>
      </c>
      <c r="L206" s="8">
        <v>45951.327032442132</v>
      </c>
      <c r="M206" s="8">
        <v>45996.327032442132</v>
      </c>
      <c r="N206" s="8">
        <v>46021.327032442132</v>
      </c>
      <c r="O206" s="11">
        <v>18669</v>
      </c>
      <c r="P206" s="11">
        <v>13217</v>
      </c>
      <c r="Q206" s="8">
        <v>46027.327032442132</v>
      </c>
      <c r="R206" s="8">
        <v>46052.327032442132</v>
      </c>
      <c r="S206" s="5">
        <v>30</v>
      </c>
      <c r="T206" s="5" t="s">
        <v>121</v>
      </c>
      <c r="U206" s="5" t="s">
        <v>122</v>
      </c>
      <c r="V206" s="11">
        <f t="shared" si="21"/>
        <v>5452</v>
      </c>
      <c r="W206" s="14">
        <f t="shared" si="22"/>
        <v>0.29203492420590282</v>
      </c>
      <c r="X206" s="17">
        <f>IF(N206="",'Project Guide'!$B$7-L206,N206-L206)</f>
        <v>70</v>
      </c>
      <c r="Y206" s="5" t="str">
        <f t="shared" si="23"/>
        <v>Late</v>
      </c>
      <c r="Z206" s="17">
        <f>IF(N206="",MAX(0,'Project Guide'!$B$7-M206),MAX(0,N206-M206))</f>
        <v>25</v>
      </c>
      <c r="AA206" s="11">
        <f t="shared" si="24"/>
        <v>18669</v>
      </c>
      <c r="AB206" s="17">
        <f>IF(Q206="","",IF(R206="",'Project Guide'!$B$7-Q206,R206-Q206))</f>
        <v>25</v>
      </c>
      <c r="AC206" s="5" t="str">
        <f>IF(Q206="","Not Invoiced",IF(R206&lt;&gt;"","Paid",IF('Project Guide'!$B$7&gt;Q206+S206,"Overdue","Open")))</f>
        <v>Paid</v>
      </c>
      <c r="AD206" s="11">
        <f t="shared" si="25"/>
        <v>0</v>
      </c>
      <c r="AE206" s="5" t="str">
        <f t="shared" si="26"/>
        <v>2025-10</v>
      </c>
      <c r="AF206" s="44" t="str">
        <f t="shared" si="27"/>
        <v>P1</v>
      </c>
    </row>
    <row r="207" spans="1:32" ht="15">
      <c r="A207" s="5" t="s">
        <v>339</v>
      </c>
      <c r="B207" s="5" t="s">
        <v>142</v>
      </c>
      <c r="C207" s="5" t="s">
        <v>143</v>
      </c>
      <c r="D207" s="5" t="s">
        <v>56</v>
      </c>
      <c r="E207" s="5" t="s">
        <v>92</v>
      </c>
      <c r="F207" s="5" t="s">
        <v>93</v>
      </c>
      <c r="G207" s="5" t="s">
        <v>94</v>
      </c>
      <c r="H207" s="5" t="s">
        <v>78</v>
      </c>
      <c r="I207" s="5" t="s">
        <v>79</v>
      </c>
      <c r="J207" s="8">
        <v>45945.51448247685</v>
      </c>
      <c r="K207" s="8">
        <v>45950.51448247685</v>
      </c>
      <c r="L207" s="8">
        <v>45953.51448247685</v>
      </c>
      <c r="M207" s="8">
        <v>45993.51448247685</v>
      </c>
      <c r="N207" s="8">
        <v>45996.51448247685</v>
      </c>
      <c r="O207" s="11">
        <v>24753</v>
      </c>
      <c r="P207" s="11">
        <v>16176</v>
      </c>
      <c r="Q207" s="8">
        <v>45997.51448247685</v>
      </c>
      <c r="R207" s="8">
        <v>46035.51448247685</v>
      </c>
      <c r="S207" s="5">
        <v>30</v>
      </c>
      <c r="T207" s="5" t="s">
        <v>118</v>
      </c>
      <c r="U207" s="5" t="s">
        <v>119</v>
      </c>
      <c r="V207" s="11">
        <f t="shared" si="21"/>
        <v>8577</v>
      </c>
      <c r="W207" s="14">
        <f t="shared" si="22"/>
        <v>0.34650345412677253</v>
      </c>
      <c r="X207" s="17">
        <f>IF(N207="",'Project Guide'!$B$7-L207,N207-L207)</f>
        <v>43</v>
      </c>
      <c r="Y207" s="5" t="str">
        <f t="shared" si="23"/>
        <v>Late</v>
      </c>
      <c r="Z207" s="17">
        <f>IF(N207="",MAX(0,'Project Guide'!$B$7-M207),MAX(0,N207-M207))</f>
        <v>3</v>
      </c>
      <c r="AA207" s="11">
        <f t="shared" si="24"/>
        <v>24753</v>
      </c>
      <c r="AB207" s="17">
        <f>IF(Q207="","",IF(R207="",'Project Guide'!$B$7-Q207,R207-Q207))</f>
        <v>38</v>
      </c>
      <c r="AC207" s="5" t="str">
        <f>IF(Q207="","Not Invoiced",IF(R207&lt;&gt;"","Paid",IF('Project Guide'!$B$7&gt;Q207+S207,"Overdue","Open")))</f>
        <v>Paid</v>
      </c>
      <c r="AD207" s="11">
        <f t="shared" si="25"/>
        <v>0</v>
      </c>
      <c r="AE207" s="5" t="str">
        <f t="shared" si="26"/>
        <v>2025-10</v>
      </c>
      <c r="AF207" s="44" t="str">
        <f t="shared" si="27"/>
        <v>P2</v>
      </c>
    </row>
    <row r="208" spans="1:32" ht="15">
      <c r="A208" s="5" t="s">
        <v>340</v>
      </c>
      <c r="B208" s="5" t="s">
        <v>43</v>
      </c>
      <c r="C208" s="5" t="s">
        <v>44</v>
      </c>
      <c r="D208" s="5" t="s">
        <v>45</v>
      </c>
      <c r="E208" s="5" t="s">
        <v>68</v>
      </c>
      <c r="F208" s="5" t="s">
        <v>69</v>
      </c>
      <c r="G208" s="5" t="s">
        <v>70</v>
      </c>
      <c r="H208" s="5" t="s">
        <v>49</v>
      </c>
      <c r="I208" s="5" t="s">
        <v>50</v>
      </c>
      <c r="J208" s="8">
        <v>45950.183174386577</v>
      </c>
      <c r="K208" s="8">
        <v>45952.183174386577</v>
      </c>
      <c r="L208" s="8">
        <v>45954.183174386577</v>
      </c>
      <c r="M208" s="8">
        <v>45999.183174386577</v>
      </c>
      <c r="N208" s="8">
        <v>45999.183174386577</v>
      </c>
      <c r="O208" s="11">
        <v>17209</v>
      </c>
      <c r="P208" s="11">
        <v>11672</v>
      </c>
      <c r="Q208" s="8">
        <v>46002.183174386577</v>
      </c>
      <c r="R208" s="8"/>
      <c r="S208" s="5">
        <v>30</v>
      </c>
      <c r="T208" s="5" t="s">
        <v>62</v>
      </c>
      <c r="U208" s="5" t="s">
        <v>63</v>
      </c>
      <c r="V208" s="11">
        <f t="shared" si="21"/>
        <v>5537</v>
      </c>
      <c r="W208" s="14">
        <f t="shared" si="22"/>
        <v>0.321750246963798</v>
      </c>
      <c r="X208" s="17">
        <f>IF(N208="",'Project Guide'!$B$7-L208,N208-L208)</f>
        <v>45</v>
      </c>
      <c r="Y208" s="5" t="str">
        <f t="shared" si="23"/>
        <v>On Time</v>
      </c>
      <c r="Z208" s="17">
        <f>IF(N208="",MAX(0,'Project Guide'!$B$7-M208),MAX(0,N208-M208))</f>
        <v>0</v>
      </c>
      <c r="AA208" s="11">
        <f t="shared" si="24"/>
        <v>0</v>
      </c>
      <c r="AB208" s="17">
        <f>IF(Q208="","",IF(R208="",'Project Guide'!$B$7-Q208,R208-Q208))</f>
        <v>242.81682561342313</v>
      </c>
      <c r="AC208" s="5" t="str">
        <f>IF(Q208="","Not Invoiced",IF(R208&lt;&gt;"","Paid",IF('Project Guide'!$B$7&gt;Q208+S208,"Overdue","Open")))</f>
        <v>Overdue</v>
      </c>
      <c r="AD208" s="11">
        <f t="shared" si="25"/>
        <v>17209</v>
      </c>
      <c r="AE208" s="5" t="str">
        <f t="shared" si="26"/>
        <v>2025-10</v>
      </c>
      <c r="AF208" s="44" t="str">
        <f t="shared" si="27"/>
        <v>P1</v>
      </c>
    </row>
    <row r="209" spans="1:32" ht="15">
      <c r="A209" s="5" t="s">
        <v>341</v>
      </c>
      <c r="B209" s="5" t="s">
        <v>103</v>
      </c>
      <c r="C209" s="5" t="s">
        <v>104</v>
      </c>
      <c r="D209" s="5" t="s">
        <v>98</v>
      </c>
      <c r="E209" s="5" t="s">
        <v>150</v>
      </c>
      <c r="F209" s="5" t="s">
        <v>151</v>
      </c>
      <c r="G209" s="5" t="s">
        <v>117</v>
      </c>
      <c r="H209" s="5" t="s">
        <v>189</v>
      </c>
      <c r="I209" s="5" t="s">
        <v>190</v>
      </c>
      <c r="J209" s="8">
        <v>45953.531438796294</v>
      </c>
      <c r="K209" s="8">
        <v>45954.531438796294</v>
      </c>
      <c r="L209" s="8">
        <v>45954.531438796294</v>
      </c>
      <c r="M209" s="8">
        <v>46037.531438796294</v>
      </c>
      <c r="N209" s="8">
        <v>46054.531438796294</v>
      </c>
      <c r="O209" s="11">
        <v>24217</v>
      </c>
      <c r="P209" s="11">
        <v>19491</v>
      </c>
      <c r="Q209" s="8">
        <v>46058.531438796294</v>
      </c>
      <c r="R209" s="8">
        <v>46088.531438796294</v>
      </c>
      <c r="S209" s="5">
        <v>30</v>
      </c>
      <c r="T209" s="5" t="s">
        <v>121</v>
      </c>
      <c r="U209" s="5" t="s">
        <v>122</v>
      </c>
      <c r="V209" s="11">
        <f t="shared" si="21"/>
        <v>4726</v>
      </c>
      <c r="W209" s="14">
        <f t="shared" si="22"/>
        <v>0.19515216583391831</v>
      </c>
      <c r="X209" s="17">
        <f>IF(N209="",'Project Guide'!$B$7-L209,N209-L209)</f>
        <v>100</v>
      </c>
      <c r="Y209" s="5" t="str">
        <f t="shared" si="23"/>
        <v>Late</v>
      </c>
      <c r="Z209" s="17">
        <f>IF(N209="",MAX(0,'Project Guide'!$B$7-M209),MAX(0,N209-M209))</f>
        <v>17</v>
      </c>
      <c r="AA209" s="11">
        <f t="shared" si="24"/>
        <v>24217</v>
      </c>
      <c r="AB209" s="17">
        <f>IF(Q209="","",IF(R209="",'Project Guide'!$B$7-Q209,R209-Q209))</f>
        <v>30</v>
      </c>
      <c r="AC209" s="5" t="str">
        <f>IF(Q209="","Not Invoiced",IF(R209&lt;&gt;"","Paid",IF('Project Guide'!$B$7&gt;Q209+S209,"Overdue","Open")))</f>
        <v>Paid</v>
      </c>
      <c r="AD209" s="11">
        <f t="shared" si="25"/>
        <v>0</v>
      </c>
      <c r="AE209" s="5" t="str">
        <f t="shared" si="26"/>
        <v>2025-10</v>
      </c>
      <c r="AF209" s="44" t="str">
        <f t="shared" si="27"/>
        <v>P1</v>
      </c>
    </row>
    <row r="210" spans="1:32" ht="15">
      <c r="A210" s="5" t="s">
        <v>342</v>
      </c>
      <c r="B210" s="5" t="s">
        <v>124</v>
      </c>
      <c r="C210" s="5" t="s">
        <v>125</v>
      </c>
      <c r="D210" s="5" t="s">
        <v>56</v>
      </c>
      <c r="E210" s="5" t="s">
        <v>46</v>
      </c>
      <c r="F210" s="5" t="s">
        <v>47</v>
      </c>
      <c r="G210" s="5" t="s">
        <v>48</v>
      </c>
      <c r="H210" s="5" t="s">
        <v>189</v>
      </c>
      <c r="I210" s="5" t="s">
        <v>190</v>
      </c>
      <c r="J210" s="8">
        <v>45950.635872384257</v>
      </c>
      <c r="K210" s="8">
        <v>45954.635872384257</v>
      </c>
      <c r="L210" s="8">
        <v>45956.635872384257</v>
      </c>
      <c r="M210" s="8">
        <v>46009.635872384257</v>
      </c>
      <c r="N210" s="8">
        <v>46009.635872384257</v>
      </c>
      <c r="O210" s="11">
        <v>36594</v>
      </c>
      <c r="P210" s="11">
        <v>26090</v>
      </c>
      <c r="Q210" s="8">
        <v>46014.635872384257</v>
      </c>
      <c r="R210" s="8">
        <v>46074.635872384257</v>
      </c>
      <c r="S210" s="5">
        <v>60</v>
      </c>
      <c r="T210" s="5" t="s">
        <v>62</v>
      </c>
      <c r="U210" s="5" t="s">
        <v>63</v>
      </c>
      <c r="V210" s="11">
        <f t="shared" si="21"/>
        <v>10504</v>
      </c>
      <c r="W210" s="14">
        <f t="shared" si="22"/>
        <v>0.28704159151773517</v>
      </c>
      <c r="X210" s="17">
        <f>IF(N210="",'Project Guide'!$B$7-L210,N210-L210)</f>
        <v>53</v>
      </c>
      <c r="Y210" s="5" t="str">
        <f t="shared" si="23"/>
        <v>On Time</v>
      </c>
      <c r="Z210" s="17">
        <f>IF(N210="",MAX(0,'Project Guide'!$B$7-M210),MAX(0,N210-M210))</f>
        <v>0</v>
      </c>
      <c r="AA210" s="11">
        <f t="shared" si="24"/>
        <v>0</v>
      </c>
      <c r="AB210" s="17">
        <f>IF(Q210="","",IF(R210="",'Project Guide'!$B$7-Q210,R210-Q210))</f>
        <v>60</v>
      </c>
      <c r="AC210" s="5" t="str">
        <f>IF(Q210="","Not Invoiced",IF(R210&lt;&gt;"","Paid",IF('Project Guide'!$B$7&gt;Q210+S210,"Overdue","Open")))</f>
        <v>Paid</v>
      </c>
      <c r="AD210" s="11">
        <f t="shared" si="25"/>
        <v>0</v>
      </c>
      <c r="AE210" s="5" t="str">
        <f t="shared" si="26"/>
        <v>2025-10</v>
      </c>
      <c r="AF210" s="44" t="str">
        <f t="shared" si="27"/>
        <v>Monitor</v>
      </c>
    </row>
    <row r="211" spans="1:32" ht="15">
      <c r="A211" s="5" t="s">
        <v>343</v>
      </c>
      <c r="B211" s="5" t="s">
        <v>89</v>
      </c>
      <c r="C211" s="5" t="s">
        <v>90</v>
      </c>
      <c r="D211" s="5" t="s">
        <v>91</v>
      </c>
      <c r="E211" s="5" t="s">
        <v>105</v>
      </c>
      <c r="F211" s="5" t="s">
        <v>106</v>
      </c>
      <c r="G211" s="5" t="s">
        <v>107</v>
      </c>
      <c r="H211" s="5" t="s">
        <v>49</v>
      </c>
      <c r="I211" s="5" t="s">
        <v>50</v>
      </c>
      <c r="J211" s="8">
        <v>45951.442992534721</v>
      </c>
      <c r="K211" s="8">
        <v>45958.442992534721</v>
      </c>
      <c r="L211" s="8">
        <v>45958.442992534721</v>
      </c>
      <c r="M211" s="8">
        <v>46012.442992534721</v>
      </c>
      <c r="N211" s="8">
        <v>46008.442992534721</v>
      </c>
      <c r="O211" s="11">
        <v>11552</v>
      </c>
      <c r="P211" s="11">
        <v>9186</v>
      </c>
      <c r="Q211" s="8">
        <v>46008.442992534721</v>
      </c>
      <c r="R211" s="8">
        <v>46052.442992534721</v>
      </c>
      <c r="S211" s="5">
        <v>45</v>
      </c>
      <c r="T211" s="5" t="s">
        <v>62</v>
      </c>
      <c r="U211" s="5" t="s">
        <v>63</v>
      </c>
      <c r="V211" s="11">
        <f t="shared" si="21"/>
        <v>2366</v>
      </c>
      <c r="W211" s="14">
        <f t="shared" si="22"/>
        <v>0.20481301939058172</v>
      </c>
      <c r="X211" s="17">
        <f>IF(N211="",'Project Guide'!$B$7-L211,N211-L211)</f>
        <v>50</v>
      </c>
      <c r="Y211" s="5" t="str">
        <f t="shared" si="23"/>
        <v>On Time</v>
      </c>
      <c r="Z211" s="17">
        <f>IF(N211="",MAX(0,'Project Guide'!$B$7-M211),MAX(0,N211-M211))</f>
        <v>0</v>
      </c>
      <c r="AA211" s="11">
        <f t="shared" si="24"/>
        <v>0</v>
      </c>
      <c r="AB211" s="17">
        <f>IF(Q211="","",IF(R211="",'Project Guide'!$B$7-Q211,R211-Q211))</f>
        <v>44</v>
      </c>
      <c r="AC211" s="5" t="str">
        <f>IF(Q211="","Not Invoiced",IF(R211&lt;&gt;"","Paid",IF('Project Guide'!$B$7&gt;Q211+S211,"Overdue","Open")))</f>
        <v>Paid</v>
      </c>
      <c r="AD211" s="11">
        <f t="shared" si="25"/>
        <v>0</v>
      </c>
      <c r="AE211" s="5" t="str">
        <f t="shared" si="26"/>
        <v>2025-10</v>
      </c>
      <c r="AF211" s="44" t="str">
        <f t="shared" si="27"/>
        <v>Monitor</v>
      </c>
    </row>
    <row r="212" spans="1:32" ht="15">
      <c r="A212" s="5" t="s">
        <v>344</v>
      </c>
      <c r="B212" s="5" t="s">
        <v>103</v>
      </c>
      <c r="C212" s="5" t="s">
        <v>104</v>
      </c>
      <c r="D212" s="5" t="s">
        <v>98</v>
      </c>
      <c r="E212" s="5" t="s">
        <v>105</v>
      </c>
      <c r="F212" s="5" t="s">
        <v>106</v>
      </c>
      <c r="G212" s="5" t="s">
        <v>107</v>
      </c>
      <c r="H212" s="5" t="s">
        <v>86</v>
      </c>
      <c r="I212" s="5" t="s">
        <v>87</v>
      </c>
      <c r="J212" s="8">
        <v>45951.787289328706</v>
      </c>
      <c r="K212" s="8">
        <v>45957.787289328706</v>
      </c>
      <c r="L212" s="8">
        <v>45959.787289328706</v>
      </c>
      <c r="M212" s="8">
        <v>46016.787289328706</v>
      </c>
      <c r="N212" s="8">
        <v>46009.787289328706</v>
      </c>
      <c r="O212" s="11">
        <v>30062</v>
      </c>
      <c r="P212" s="11">
        <v>21736</v>
      </c>
      <c r="Q212" s="8">
        <v>46014.787289328706</v>
      </c>
      <c r="R212" s="8">
        <v>46044.787289328706</v>
      </c>
      <c r="S212" s="5">
        <v>30</v>
      </c>
      <c r="T212" s="5" t="s">
        <v>62</v>
      </c>
      <c r="U212" s="5" t="s">
        <v>63</v>
      </c>
      <c r="V212" s="11">
        <f t="shared" si="21"/>
        <v>8326</v>
      </c>
      <c r="W212" s="14">
        <f t="shared" si="22"/>
        <v>0.27696094737542415</v>
      </c>
      <c r="X212" s="17">
        <f>IF(N212="",'Project Guide'!$B$7-L212,N212-L212)</f>
        <v>50</v>
      </c>
      <c r="Y212" s="5" t="str">
        <f t="shared" si="23"/>
        <v>On Time</v>
      </c>
      <c r="Z212" s="17">
        <f>IF(N212="",MAX(0,'Project Guide'!$B$7-M212),MAX(0,N212-M212))</f>
        <v>0</v>
      </c>
      <c r="AA212" s="11">
        <f t="shared" si="24"/>
        <v>0</v>
      </c>
      <c r="AB212" s="17">
        <f>IF(Q212="","",IF(R212="",'Project Guide'!$B$7-Q212,R212-Q212))</f>
        <v>30</v>
      </c>
      <c r="AC212" s="5" t="str">
        <f>IF(Q212="","Not Invoiced",IF(R212&lt;&gt;"","Paid",IF('Project Guide'!$B$7&gt;Q212+S212,"Overdue","Open")))</f>
        <v>Paid</v>
      </c>
      <c r="AD212" s="11">
        <f t="shared" si="25"/>
        <v>0</v>
      </c>
      <c r="AE212" s="5" t="str">
        <f t="shared" si="26"/>
        <v>2025-10</v>
      </c>
      <c r="AF212" s="44" t="str">
        <f t="shared" si="27"/>
        <v>Monitor</v>
      </c>
    </row>
    <row r="213" spans="1:32" ht="15">
      <c r="A213" s="5" t="s">
        <v>345</v>
      </c>
      <c r="B213" s="5" t="s">
        <v>133</v>
      </c>
      <c r="C213" s="5" t="s">
        <v>134</v>
      </c>
      <c r="D213" s="5" t="s">
        <v>45</v>
      </c>
      <c r="E213" s="5" t="s">
        <v>99</v>
      </c>
      <c r="F213" s="5" t="s">
        <v>100</v>
      </c>
      <c r="G213" s="5" t="s">
        <v>101</v>
      </c>
      <c r="H213" s="5" t="s">
        <v>75</v>
      </c>
      <c r="I213" s="5" t="s">
        <v>76</v>
      </c>
      <c r="J213" s="8">
        <v>45953.0834583912</v>
      </c>
      <c r="K213" s="8">
        <v>45957.0834583912</v>
      </c>
      <c r="L213" s="8">
        <v>45960.0834583912</v>
      </c>
      <c r="M213" s="8">
        <v>46001.0834583912</v>
      </c>
      <c r="N213" s="8">
        <v>45993.0834583912</v>
      </c>
      <c r="O213" s="11">
        <v>31050</v>
      </c>
      <c r="P213" s="11">
        <v>23708</v>
      </c>
      <c r="Q213" s="8">
        <v>45995.0834583912</v>
      </c>
      <c r="R213" s="8"/>
      <c r="S213" s="5">
        <v>45</v>
      </c>
      <c r="T213" s="5" t="s">
        <v>62</v>
      </c>
      <c r="U213" s="5" t="s">
        <v>63</v>
      </c>
      <c r="V213" s="11">
        <f t="shared" si="21"/>
        <v>7342</v>
      </c>
      <c r="W213" s="14">
        <f t="shared" si="22"/>
        <v>0.23645732689210949</v>
      </c>
      <c r="X213" s="17">
        <f>IF(N213="",'Project Guide'!$B$7-L213,N213-L213)</f>
        <v>33</v>
      </c>
      <c r="Y213" s="5" t="str">
        <f t="shared" si="23"/>
        <v>On Time</v>
      </c>
      <c r="Z213" s="17">
        <f>IF(N213="",MAX(0,'Project Guide'!$B$7-M213),MAX(0,N213-M213))</f>
        <v>0</v>
      </c>
      <c r="AA213" s="11">
        <f t="shared" si="24"/>
        <v>0</v>
      </c>
      <c r="AB213" s="17">
        <f>IF(Q213="","",IF(R213="",'Project Guide'!$B$7-Q213,R213-Q213))</f>
        <v>249.91654160879989</v>
      </c>
      <c r="AC213" s="5" t="str">
        <f>IF(Q213="","Not Invoiced",IF(R213&lt;&gt;"","Paid",IF('Project Guide'!$B$7&gt;Q213+S213,"Overdue","Open")))</f>
        <v>Overdue</v>
      </c>
      <c r="AD213" s="11">
        <f t="shared" si="25"/>
        <v>31050</v>
      </c>
      <c r="AE213" s="5" t="str">
        <f t="shared" si="26"/>
        <v>2025-10</v>
      </c>
      <c r="AF213" s="44" t="str">
        <f t="shared" si="27"/>
        <v>P1</v>
      </c>
    </row>
    <row r="214" spans="1:32" ht="15">
      <c r="A214" s="5" t="s">
        <v>346</v>
      </c>
      <c r="B214" s="5" t="s">
        <v>161</v>
      </c>
      <c r="C214" s="5" t="s">
        <v>162</v>
      </c>
      <c r="D214" s="5" t="s">
        <v>67</v>
      </c>
      <c r="E214" s="5" t="s">
        <v>57</v>
      </c>
      <c r="F214" s="5" t="s">
        <v>58</v>
      </c>
      <c r="G214" s="5" t="s">
        <v>59</v>
      </c>
      <c r="H214" s="5" t="s">
        <v>75</v>
      </c>
      <c r="I214" s="5" t="s">
        <v>76</v>
      </c>
      <c r="J214" s="8">
        <v>45955.885008136574</v>
      </c>
      <c r="K214" s="8">
        <v>45959.885008136574</v>
      </c>
      <c r="L214" s="8">
        <v>45961.885008136574</v>
      </c>
      <c r="M214" s="8">
        <v>46026.885008136574</v>
      </c>
      <c r="N214" s="8">
        <v>46038.885008136574</v>
      </c>
      <c r="O214" s="11">
        <v>24271</v>
      </c>
      <c r="P214" s="11">
        <v>18916</v>
      </c>
      <c r="Q214" s="8">
        <v>46041.885008136574</v>
      </c>
      <c r="R214" s="8">
        <v>46078.885008136574</v>
      </c>
      <c r="S214" s="5">
        <v>45</v>
      </c>
      <c r="T214" s="5" t="s">
        <v>121</v>
      </c>
      <c r="U214" s="5" t="s">
        <v>122</v>
      </c>
      <c r="V214" s="11">
        <f t="shared" si="21"/>
        <v>5355</v>
      </c>
      <c r="W214" s="14">
        <f t="shared" si="22"/>
        <v>0.22063367805199621</v>
      </c>
      <c r="X214" s="17">
        <f>IF(N214="",'Project Guide'!$B$7-L214,N214-L214)</f>
        <v>77</v>
      </c>
      <c r="Y214" s="5" t="str">
        <f t="shared" si="23"/>
        <v>Late</v>
      </c>
      <c r="Z214" s="17">
        <f>IF(N214="",MAX(0,'Project Guide'!$B$7-M214),MAX(0,N214-M214))</f>
        <v>12</v>
      </c>
      <c r="AA214" s="11">
        <f t="shared" si="24"/>
        <v>24271</v>
      </c>
      <c r="AB214" s="17">
        <f>IF(Q214="","",IF(R214="",'Project Guide'!$B$7-Q214,R214-Q214))</f>
        <v>37</v>
      </c>
      <c r="AC214" s="5" t="str">
        <f>IF(Q214="","Not Invoiced",IF(R214&lt;&gt;"","Paid",IF('Project Guide'!$B$7&gt;Q214+S214,"Overdue","Open")))</f>
        <v>Paid</v>
      </c>
      <c r="AD214" s="11">
        <f t="shared" si="25"/>
        <v>0</v>
      </c>
      <c r="AE214" s="5" t="str">
        <f t="shared" si="26"/>
        <v>2025-10</v>
      </c>
      <c r="AF214" s="44" t="str">
        <f t="shared" si="27"/>
        <v>P2</v>
      </c>
    </row>
    <row r="215" spans="1:32" ht="15">
      <c r="A215" s="5" t="s">
        <v>347</v>
      </c>
      <c r="B215" s="5" t="s">
        <v>110</v>
      </c>
      <c r="C215" s="5" t="s">
        <v>111</v>
      </c>
      <c r="D215" s="5" t="s">
        <v>91</v>
      </c>
      <c r="E215" s="5" t="s">
        <v>146</v>
      </c>
      <c r="F215" s="5" t="s">
        <v>147</v>
      </c>
      <c r="G215" s="5" t="s">
        <v>85</v>
      </c>
      <c r="H215" s="5" t="s">
        <v>189</v>
      </c>
      <c r="I215" s="5" t="s">
        <v>190</v>
      </c>
      <c r="J215" s="8">
        <v>45939.008943831017</v>
      </c>
      <c r="K215" s="8">
        <v>45962.008943831017</v>
      </c>
      <c r="L215" s="8">
        <v>45962.008943831017</v>
      </c>
      <c r="M215" s="8">
        <v>45986.008943831017</v>
      </c>
      <c r="N215" s="8">
        <v>45981.008943831017</v>
      </c>
      <c r="O215" s="11">
        <v>15113</v>
      </c>
      <c r="P215" s="11">
        <v>11897</v>
      </c>
      <c r="Q215" s="8">
        <v>45984.008943831017</v>
      </c>
      <c r="R215" s="8">
        <v>46027.008943831017</v>
      </c>
      <c r="S215" s="5">
        <v>30</v>
      </c>
      <c r="T215" s="5" t="s">
        <v>130</v>
      </c>
      <c r="U215" s="5" t="s">
        <v>131</v>
      </c>
      <c r="V215" s="11">
        <f t="shared" si="21"/>
        <v>3216</v>
      </c>
      <c r="W215" s="14">
        <f t="shared" si="22"/>
        <v>0.21279692979554027</v>
      </c>
      <c r="X215" s="17">
        <f>IF(N215="",'Project Guide'!$B$7-L215,N215-L215)</f>
        <v>19</v>
      </c>
      <c r="Y215" s="5" t="str">
        <f t="shared" si="23"/>
        <v>On Time</v>
      </c>
      <c r="Z215" s="17">
        <f>IF(N215="",MAX(0,'Project Guide'!$B$7-M215),MAX(0,N215-M215))</f>
        <v>0</v>
      </c>
      <c r="AA215" s="11">
        <f t="shared" si="24"/>
        <v>0</v>
      </c>
      <c r="AB215" s="17">
        <f>IF(Q215="","",IF(R215="",'Project Guide'!$B$7-Q215,R215-Q215))</f>
        <v>43</v>
      </c>
      <c r="AC215" s="5" t="str">
        <f>IF(Q215="","Not Invoiced",IF(R215&lt;&gt;"","Paid",IF('Project Guide'!$B$7&gt;Q215+S215,"Overdue","Open")))</f>
        <v>Paid</v>
      </c>
      <c r="AD215" s="11">
        <f t="shared" si="25"/>
        <v>0</v>
      </c>
      <c r="AE215" s="5" t="str">
        <f t="shared" si="26"/>
        <v>2025-11</v>
      </c>
      <c r="AF215" s="44" t="str">
        <f t="shared" si="27"/>
        <v>Monitor</v>
      </c>
    </row>
    <row r="216" spans="1:32" ht="15">
      <c r="A216" s="5" t="s">
        <v>348</v>
      </c>
      <c r="B216" s="5" t="s">
        <v>168</v>
      </c>
      <c r="C216" s="5" t="s">
        <v>169</v>
      </c>
      <c r="D216" s="5" t="s">
        <v>67</v>
      </c>
      <c r="E216" s="5" t="s">
        <v>146</v>
      </c>
      <c r="F216" s="5" t="s">
        <v>147</v>
      </c>
      <c r="G216" s="5" t="s">
        <v>85</v>
      </c>
      <c r="H216" s="5" t="s">
        <v>189</v>
      </c>
      <c r="I216" s="5" t="s">
        <v>190</v>
      </c>
      <c r="J216" s="8">
        <v>45958.792744120372</v>
      </c>
      <c r="K216" s="8">
        <v>45960.792744120372</v>
      </c>
      <c r="L216" s="8">
        <v>45964.792744120372</v>
      </c>
      <c r="M216" s="8">
        <v>45981.792744120372</v>
      </c>
      <c r="N216" s="8">
        <v>45997.792744120372</v>
      </c>
      <c r="O216" s="11">
        <v>40940</v>
      </c>
      <c r="P216" s="11">
        <v>29884</v>
      </c>
      <c r="Q216" s="8">
        <v>45998.792744120372</v>
      </c>
      <c r="R216" s="8">
        <v>46052.792744120372</v>
      </c>
      <c r="S216" s="5">
        <v>45</v>
      </c>
      <c r="T216" s="5" t="s">
        <v>121</v>
      </c>
      <c r="U216" s="5" t="s">
        <v>122</v>
      </c>
      <c r="V216" s="11">
        <f t="shared" si="21"/>
        <v>11056</v>
      </c>
      <c r="W216" s="14">
        <f t="shared" si="22"/>
        <v>0.27005373717635567</v>
      </c>
      <c r="X216" s="17">
        <f>IF(N216="",'Project Guide'!$B$7-L216,N216-L216)</f>
        <v>33</v>
      </c>
      <c r="Y216" s="5" t="str">
        <f t="shared" si="23"/>
        <v>Late</v>
      </c>
      <c r="Z216" s="17">
        <f>IF(N216="",MAX(0,'Project Guide'!$B$7-M216),MAX(0,N216-M216))</f>
        <v>16</v>
      </c>
      <c r="AA216" s="11">
        <f t="shared" si="24"/>
        <v>40940</v>
      </c>
      <c r="AB216" s="17">
        <f>IF(Q216="","",IF(R216="",'Project Guide'!$B$7-Q216,R216-Q216))</f>
        <v>54</v>
      </c>
      <c r="AC216" s="5" t="str">
        <f>IF(Q216="","Not Invoiced",IF(R216&lt;&gt;"","Paid",IF('Project Guide'!$B$7&gt;Q216+S216,"Overdue","Open")))</f>
        <v>Paid</v>
      </c>
      <c r="AD216" s="11">
        <f t="shared" si="25"/>
        <v>0</v>
      </c>
      <c r="AE216" s="5" t="str">
        <f t="shared" si="26"/>
        <v>2025-11</v>
      </c>
      <c r="AF216" s="44" t="str">
        <f t="shared" si="27"/>
        <v>P1</v>
      </c>
    </row>
    <row r="217" spans="1:32" ht="15">
      <c r="A217" s="5" t="s">
        <v>349</v>
      </c>
      <c r="B217" s="5" t="s">
        <v>43</v>
      </c>
      <c r="C217" s="5" t="s">
        <v>44</v>
      </c>
      <c r="D217" s="5" t="s">
        <v>45</v>
      </c>
      <c r="E217" s="5" t="s">
        <v>150</v>
      </c>
      <c r="F217" s="5" t="s">
        <v>151</v>
      </c>
      <c r="G217" s="5" t="s">
        <v>117</v>
      </c>
      <c r="H217" s="5" t="s">
        <v>49</v>
      </c>
      <c r="I217" s="5" t="s">
        <v>50</v>
      </c>
      <c r="J217" s="8">
        <v>45959.899107731479</v>
      </c>
      <c r="K217" s="8">
        <v>45962.899107731479</v>
      </c>
      <c r="L217" s="8">
        <v>45965.899107731479</v>
      </c>
      <c r="M217" s="8">
        <v>46041.899107731479</v>
      </c>
      <c r="N217" s="8">
        <v>46041.899107731479</v>
      </c>
      <c r="O217" s="11">
        <v>23658</v>
      </c>
      <c r="P217" s="11">
        <v>17507</v>
      </c>
      <c r="Q217" s="8">
        <v>46042.899107731479</v>
      </c>
      <c r="R217" s="8">
        <v>46084.899107731479</v>
      </c>
      <c r="S217" s="5">
        <v>45</v>
      </c>
      <c r="T217" s="5" t="s">
        <v>62</v>
      </c>
      <c r="U217" s="5" t="s">
        <v>63</v>
      </c>
      <c r="V217" s="11">
        <f t="shared" si="21"/>
        <v>6151</v>
      </c>
      <c r="W217" s="14">
        <f t="shared" si="22"/>
        <v>0.25999661848000677</v>
      </c>
      <c r="X217" s="17">
        <f>IF(N217="",'Project Guide'!$B$7-L217,N217-L217)</f>
        <v>76</v>
      </c>
      <c r="Y217" s="5" t="str">
        <f t="shared" si="23"/>
        <v>On Time</v>
      </c>
      <c r="Z217" s="17">
        <f>IF(N217="",MAX(0,'Project Guide'!$B$7-M217),MAX(0,N217-M217))</f>
        <v>0</v>
      </c>
      <c r="AA217" s="11">
        <f t="shared" si="24"/>
        <v>0</v>
      </c>
      <c r="AB217" s="17">
        <f>IF(Q217="","",IF(R217="",'Project Guide'!$B$7-Q217,R217-Q217))</f>
        <v>42</v>
      </c>
      <c r="AC217" s="5" t="str">
        <f>IF(Q217="","Not Invoiced",IF(R217&lt;&gt;"","Paid",IF('Project Guide'!$B$7&gt;Q217+S217,"Overdue","Open")))</f>
        <v>Paid</v>
      </c>
      <c r="AD217" s="11">
        <f t="shared" si="25"/>
        <v>0</v>
      </c>
      <c r="AE217" s="5" t="str">
        <f t="shared" si="26"/>
        <v>2025-11</v>
      </c>
      <c r="AF217" s="44" t="str">
        <f t="shared" si="27"/>
        <v>Monitor</v>
      </c>
    </row>
    <row r="218" spans="1:32" ht="15">
      <c r="A218" s="5" t="s">
        <v>350</v>
      </c>
      <c r="B218" s="5" t="s">
        <v>81</v>
      </c>
      <c r="C218" s="5" t="s">
        <v>82</v>
      </c>
      <c r="D218" s="5" t="s">
        <v>45</v>
      </c>
      <c r="E218" s="5" t="s">
        <v>83</v>
      </c>
      <c r="F218" s="5" t="s">
        <v>84</v>
      </c>
      <c r="G218" s="5" t="s">
        <v>85</v>
      </c>
      <c r="H218" s="5" t="s">
        <v>60</v>
      </c>
      <c r="I218" s="5" t="s">
        <v>61</v>
      </c>
      <c r="J218" s="8">
        <v>45958.960673611109</v>
      </c>
      <c r="K218" s="8">
        <v>45962.960673611109</v>
      </c>
      <c r="L218" s="8">
        <v>45965.960673611109</v>
      </c>
      <c r="M218" s="8">
        <v>45982.960673611109</v>
      </c>
      <c r="N218" s="8">
        <v>45990.960673611109</v>
      </c>
      <c r="O218" s="11">
        <v>23035</v>
      </c>
      <c r="P218" s="11">
        <v>16804</v>
      </c>
      <c r="Q218" s="8">
        <v>45994.960673611109</v>
      </c>
      <c r="R218" s="8">
        <v>46016.960673611109</v>
      </c>
      <c r="S218" s="5">
        <v>30</v>
      </c>
      <c r="T218" s="5" t="s">
        <v>121</v>
      </c>
      <c r="U218" s="5" t="s">
        <v>122</v>
      </c>
      <c r="V218" s="11">
        <f t="shared" si="21"/>
        <v>6231</v>
      </c>
      <c r="W218" s="14">
        <f t="shared" si="22"/>
        <v>0.2705014108964619</v>
      </c>
      <c r="X218" s="17">
        <f>IF(N218="",'Project Guide'!$B$7-L218,N218-L218)</f>
        <v>25</v>
      </c>
      <c r="Y218" s="5" t="str">
        <f t="shared" si="23"/>
        <v>Late</v>
      </c>
      <c r="Z218" s="17">
        <f>IF(N218="",MAX(0,'Project Guide'!$B$7-M218),MAX(0,N218-M218))</f>
        <v>8</v>
      </c>
      <c r="AA218" s="11">
        <f t="shared" si="24"/>
        <v>23035</v>
      </c>
      <c r="AB218" s="17">
        <f>IF(Q218="","",IF(R218="",'Project Guide'!$B$7-Q218,R218-Q218))</f>
        <v>22</v>
      </c>
      <c r="AC218" s="5" t="str">
        <f>IF(Q218="","Not Invoiced",IF(R218&lt;&gt;"","Paid",IF('Project Guide'!$B$7&gt;Q218+S218,"Overdue","Open")))</f>
        <v>Paid</v>
      </c>
      <c r="AD218" s="11">
        <f t="shared" si="25"/>
        <v>0</v>
      </c>
      <c r="AE218" s="5" t="str">
        <f t="shared" si="26"/>
        <v>2025-11</v>
      </c>
      <c r="AF218" s="44" t="str">
        <f t="shared" si="27"/>
        <v>P2</v>
      </c>
    </row>
    <row r="219" spans="1:32" ht="15">
      <c r="A219" s="5" t="s">
        <v>351</v>
      </c>
      <c r="B219" s="5" t="s">
        <v>113</v>
      </c>
      <c r="C219" s="5" t="s">
        <v>114</v>
      </c>
      <c r="D219" s="5" t="s">
        <v>91</v>
      </c>
      <c r="E219" s="5" t="s">
        <v>72</v>
      </c>
      <c r="F219" s="5" t="s">
        <v>73</v>
      </c>
      <c r="G219" s="5" t="s">
        <v>74</v>
      </c>
      <c r="H219" s="5" t="s">
        <v>189</v>
      </c>
      <c r="I219" s="5" t="s">
        <v>190</v>
      </c>
      <c r="J219" s="8">
        <v>45960.394595150465</v>
      </c>
      <c r="K219" s="8">
        <v>45962.394595150465</v>
      </c>
      <c r="L219" s="8">
        <v>45966.394595150465</v>
      </c>
      <c r="M219" s="8">
        <v>46023.394595150465</v>
      </c>
      <c r="N219" s="8">
        <v>46018.394595150465</v>
      </c>
      <c r="O219" s="11">
        <v>17054</v>
      </c>
      <c r="P219" s="11">
        <v>12903</v>
      </c>
      <c r="Q219" s="8">
        <v>46018.394595150465</v>
      </c>
      <c r="R219" s="8">
        <v>46054.394595150465</v>
      </c>
      <c r="S219" s="5">
        <v>45</v>
      </c>
      <c r="T219" s="5" t="s">
        <v>62</v>
      </c>
      <c r="U219" s="5" t="s">
        <v>63</v>
      </c>
      <c r="V219" s="11">
        <f t="shared" si="21"/>
        <v>4151</v>
      </c>
      <c r="W219" s="14">
        <f t="shared" si="22"/>
        <v>0.24340330714201946</v>
      </c>
      <c r="X219" s="17">
        <f>IF(N219="",'Project Guide'!$B$7-L219,N219-L219)</f>
        <v>52</v>
      </c>
      <c r="Y219" s="5" t="str">
        <f t="shared" si="23"/>
        <v>On Time</v>
      </c>
      <c r="Z219" s="17">
        <f>IF(N219="",MAX(0,'Project Guide'!$B$7-M219),MAX(0,N219-M219))</f>
        <v>0</v>
      </c>
      <c r="AA219" s="11">
        <f t="shared" si="24"/>
        <v>0</v>
      </c>
      <c r="AB219" s="17">
        <f>IF(Q219="","",IF(R219="",'Project Guide'!$B$7-Q219,R219-Q219))</f>
        <v>36</v>
      </c>
      <c r="AC219" s="5" t="str">
        <f>IF(Q219="","Not Invoiced",IF(R219&lt;&gt;"","Paid",IF('Project Guide'!$B$7&gt;Q219+S219,"Overdue","Open")))</f>
        <v>Paid</v>
      </c>
      <c r="AD219" s="11">
        <f t="shared" si="25"/>
        <v>0</v>
      </c>
      <c r="AE219" s="5" t="str">
        <f t="shared" si="26"/>
        <v>2025-11</v>
      </c>
      <c r="AF219" s="44" t="str">
        <f t="shared" si="27"/>
        <v>Monitor</v>
      </c>
    </row>
    <row r="220" spans="1:32" ht="15">
      <c r="A220" s="5" t="s">
        <v>352</v>
      </c>
      <c r="B220" s="5" t="s">
        <v>168</v>
      </c>
      <c r="C220" s="5" t="s">
        <v>169</v>
      </c>
      <c r="D220" s="5" t="s">
        <v>67</v>
      </c>
      <c r="E220" s="5" t="s">
        <v>146</v>
      </c>
      <c r="F220" s="5" t="s">
        <v>147</v>
      </c>
      <c r="G220" s="5" t="s">
        <v>85</v>
      </c>
      <c r="H220" s="5" t="s">
        <v>78</v>
      </c>
      <c r="I220" s="5" t="s">
        <v>79</v>
      </c>
      <c r="J220" s="8">
        <v>45958.625057916666</v>
      </c>
      <c r="K220" s="8">
        <v>45963.625057916666</v>
      </c>
      <c r="L220" s="8">
        <v>45966.625057916666</v>
      </c>
      <c r="M220" s="8">
        <v>45996.625057916666</v>
      </c>
      <c r="N220" s="8">
        <v>46009.625057916666</v>
      </c>
      <c r="O220" s="11">
        <v>33731</v>
      </c>
      <c r="P220" s="11">
        <v>25202</v>
      </c>
      <c r="Q220" s="8">
        <v>46013.625057916666</v>
      </c>
      <c r="R220" s="8">
        <v>46065.625057916666</v>
      </c>
      <c r="S220" s="5">
        <v>45</v>
      </c>
      <c r="T220" s="5" t="s">
        <v>51</v>
      </c>
      <c r="U220" s="5" t="s">
        <v>52</v>
      </c>
      <c r="V220" s="11">
        <f t="shared" si="21"/>
        <v>8529</v>
      </c>
      <c r="W220" s="14">
        <f t="shared" si="22"/>
        <v>0.25285345824315913</v>
      </c>
      <c r="X220" s="17">
        <f>IF(N220="",'Project Guide'!$B$7-L220,N220-L220)</f>
        <v>43</v>
      </c>
      <c r="Y220" s="5" t="str">
        <f t="shared" si="23"/>
        <v>Late</v>
      </c>
      <c r="Z220" s="17">
        <f>IF(N220="",MAX(0,'Project Guide'!$B$7-M220),MAX(0,N220-M220))</f>
        <v>13</v>
      </c>
      <c r="AA220" s="11">
        <f t="shared" si="24"/>
        <v>33731</v>
      </c>
      <c r="AB220" s="17">
        <f>IF(Q220="","",IF(R220="",'Project Guide'!$B$7-Q220,R220-Q220))</f>
        <v>52</v>
      </c>
      <c r="AC220" s="5" t="str">
        <f>IF(Q220="","Not Invoiced",IF(R220&lt;&gt;"","Paid",IF('Project Guide'!$B$7&gt;Q220+S220,"Overdue","Open")))</f>
        <v>Paid</v>
      </c>
      <c r="AD220" s="11">
        <f t="shared" si="25"/>
        <v>0</v>
      </c>
      <c r="AE220" s="5" t="str">
        <f t="shared" si="26"/>
        <v>2025-11</v>
      </c>
      <c r="AF220" s="44" t="str">
        <f t="shared" si="27"/>
        <v>P2</v>
      </c>
    </row>
    <row r="221" spans="1:32" ht="15">
      <c r="A221" s="5" t="s">
        <v>353</v>
      </c>
      <c r="B221" s="5" t="s">
        <v>81</v>
      </c>
      <c r="C221" s="5" t="s">
        <v>82</v>
      </c>
      <c r="D221" s="5" t="s">
        <v>45</v>
      </c>
      <c r="E221" s="5" t="s">
        <v>105</v>
      </c>
      <c r="F221" s="5" t="s">
        <v>106</v>
      </c>
      <c r="G221" s="5" t="s">
        <v>107</v>
      </c>
      <c r="H221" s="5" t="s">
        <v>78</v>
      </c>
      <c r="I221" s="5" t="s">
        <v>79</v>
      </c>
      <c r="J221" s="8">
        <v>45960.383306412034</v>
      </c>
      <c r="K221" s="8">
        <v>45965.383306412034</v>
      </c>
      <c r="L221" s="8">
        <v>45969.383306412034</v>
      </c>
      <c r="M221" s="8">
        <v>46016.383306412034</v>
      </c>
      <c r="N221" s="8">
        <v>46014.383306412034</v>
      </c>
      <c r="O221" s="11">
        <v>30160</v>
      </c>
      <c r="P221" s="11">
        <v>19899</v>
      </c>
      <c r="Q221" s="8">
        <v>46017.383306412034</v>
      </c>
      <c r="R221" s="8">
        <v>46039.383306412034</v>
      </c>
      <c r="S221" s="5">
        <v>30</v>
      </c>
      <c r="T221" s="5" t="s">
        <v>118</v>
      </c>
      <c r="U221" s="5" t="s">
        <v>119</v>
      </c>
      <c r="V221" s="11">
        <f t="shared" si="21"/>
        <v>10261</v>
      </c>
      <c r="W221" s="14">
        <f t="shared" si="22"/>
        <v>0.34021883289124666</v>
      </c>
      <c r="X221" s="17">
        <f>IF(N221="",'Project Guide'!$B$7-L221,N221-L221)</f>
        <v>45</v>
      </c>
      <c r="Y221" s="5" t="str">
        <f t="shared" si="23"/>
        <v>On Time</v>
      </c>
      <c r="Z221" s="17">
        <f>IF(N221="",MAX(0,'Project Guide'!$B$7-M221),MAX(0,N221-M221))</f>
        <v>0</v>
      </c>
      <c r="AA221" s="11">
        <f t="shared" si="24"/>
        <v>0</v>
      </c>
      <c r="AB221" s="17">
        <f>IF(Q221="","",IF(R221="",'Project Guide'!$B$7-Q221,R221-Q221))</f>
        <v>22</v>
      </c>
      <c r="AC221" s="5" t="str">
        <f>IF(Q221="","Not Invoiced",IF(R221&lt;&gt;"","Paid",IF('Project Guide'!$B$7&gt;Q221+S221,"Overdue","Open")))</f>
        <v>Paid</v>
      </c>
      <c r="AD221" s="11">
        <f t="shared" si="25"/>
        <v>0</v>
      </c>
      <c r="AE221" s="5" t="str">
        <f t="shared" si="26"/>
        <v>2025-11</v>
      </c>
      <c r="AF221" s="44" t="str">
        <f t="shared" si="27"/>
        <v>Monitor</v>
      </c>
    </row>
    <row r="222" spans="1:32" ht="15">
      <c r="A222" s="5" t="s">
        <v>354</v>
      </c>
      <c r="B222" s="5" t="s">
        <v>161</v>
      </c>
      <c r="C222" s="5" t="s">
        <v>162</v>
      </c>
      <c r="D222" s="5" t="s">
        <v>67</v>
      </c>
      <c r="E222" s="5" t="s">
        <v>68</v>
      </c>
      <c r="F222" s="5" t="s">
        <v>69</v>
      </c>
      <c r="G222" s="5" t="s">
        <v>70</v>
      </c>
      <c r="H222" s="5" t="s">
        <v>75</v>
      </c>
      <c r="I222" s="5" t="s">
        <v>76</v>
      </c>
      <c r="J222" s="8">
        <v>45962.750313483797</v>
      </c>
      <c r="K222" s="8">
        <v>45968.750313483797</v>
      </c>
      <c r="L222" s="8">
        <v>45971.750313483797</v>
      </c>
      <c r="M222" s="8">
        <v>46015.750313483797</v>
      </c>
      <c r="N222" s="8">
        <v>46013.750313483797</v>
      </c>
      <c r="O222" s="11">
        <v>11786</v>
      </c>
      <c r="P222" s="11">
        <v>9178</v>
      </c>
      <c r="Q222" s="8">
        <v>46014.750313483797</v>
      </c>
      <c r="R222" s="8">
        <v>46064.750313483797</v>
      </c>
      <c r="S222" s="5">
        <v>60</v>
      </c>
      <c r="T222" s="5" t="s">
        <v>62</v>
      </c>
      <c r="U222" s="5" t="s">
        <v>63</v>
      </c>
      <c r="V222" s="11">
        <f t="shared" si="21"/>
        <v>2608</v>
      </c>
      <c r="W222" s="14">
        <f t="shared" si="22"/>
        <v>0.22127948413371798</v>
      </c>
      <c r="X222" s="17">
        <f>IF(N222="",'Project Guide'!$B$7-L222,N222-L222)</f>
        <v>42</v>
      </c>
      <c r="Y222" s="5" t="str">
        <f t="shared" si="23"/>
        <v>On Time</v>
      </c>
      <c r="Z222" s="17">
        <f>IF(N222="",MAX(0,'Project Guide'!$B$7-M222),MAX(0,N222-M222))</f>
        <v>0</v>
      </c>
      <c r="AA222" s="11">
        <f t="shared" si="24"/>
        <v>0</v>
      </c>
      <c r="AB222" s="17">
        <f>IF(Q222="","",IF(R222="",'Project Guide'!$B$7-Q222,R222-Q222))</f>
        <v>50</v>
      </c>
      <c r="AC222" s="5" t="str">
        <f>IF(Q222="","Not Invoiced",IF(R222&lt;&gt;"","Paid",IF('Project Guide'!$B$7&gt;Q222+S222,"Overdue","Open")))</f>
        <v>Paid</v>
      </c>
      <c r="AD222" s="11">
        <f t="shared" si="25"/>
        <v>0</v>
      </c>
      <c r="AE222" s="5" t="str">
        <f t="shared" si="26"/>
        <v>2025-11</v>
      </c>
      <c r="AF222" s="44" t="str">
        <f t="shared" si="27"/>
        <v>Monitor</v>
      </c>
    </row>
    <row r="223" spans="1:32" ht="15">
      <c r="A223" s="5" t="s">
        <v>355</v>
      </c>
      <c r="B223" s="5" t="s">
        <v>133</v>
      </c>
      <c r="C223" s="5" t="s">
        <v>134</v>
      </c>
      <c r="D223" s="5" t="s">
        <v>45</v>
      </c>
      <c r="E223" s="5" t="s">
        <v>83</v>
      </c>
      <c r="F223" s="5" t="s">
        <v>84</v>
      </c>
      <c r="G223" s="5" t="s">
        <v>85</v>
      </c>
      <c r="H223" s="5" t="s">
        <v>86</v>
      </c>
      <c r="I223" s="5" t="s">
        <v>87</v>
      </c>
      <c r="J223" s="8">
        <v>45967.013379340278</v>
      </c>
      <c r="K223" s="8">
        <v>45969.013379340278</v>
      </c>
      <c r="L223" s="8">
        <v>45973.013379340278</v>
      </c>
      <c r="M223" s="8">
        <v>45997.013379340278</v>
      </c>
      <c r="N223" s="8">
        <v>45995.013379340278</v>
      </c>
      <c r="O223" s="11">
        <v>15487</v>
      </c>
      <c r="P223" s="11">
        <v>12627</v>
      </c>
      <c r="Q223" s="8">
        <v>46000.013379340278</v>
      </c>
      <c r="R223" s="8">
        <v>46040.013379340278</v>
      </c>
      <c r="S223" s="5">
        <v>45</v>
      </c>
      <c r="T223" s="5" t="s">
        <v>62</v>
      </c>
      <c r="U223" s="5" t="s">
        <v>63</v>
      </c>
      <c r="V223" s="11">
        <f t="shared" si="21"/>
        <v>2860</v>
      </c>
      <c r="W223" s="14">
        <f t="shared" si="22"/>
        <v>0.18467101439917349</v>
      </c>
      <c r="X223" s="17">
        <f>IF(N223="",'Project Guide'!$B$7-L223,N223-L223)</f>
        <v>22</v>
      </c>
      <c r="Y223" s="5" t="str">
        <f t="shared" si="23"/>
        <v>On Time</v>
      </c>
      <c r="Z223" s="17">
        <f>IF(N223="",MAX(0,'Project Guide'!$B$7-M223),MAX(0,N223-M223))</f>
        <v>0</v>
      </c>
      <c r="AA223" s="11">
        <f t="shared" si="24"/>
        <v>0</v>
      </c>
      <c r="AB223" s="17">
        <f>IF(Q223="","",IF(R223="",'Project Guide'!$B$7-Q223,R223-Q223))</f>
        <v>40</v>
      </c>
      <c r="AC223" s="5" t="str">
        <f>IF(Q223="","Not Invoiced",IF(R223&lt;&gt;"","Paid",IF('Project Guide'!$B$7&gt;Q223+S223,"Overdue","Open")))</f>
        <v>Paid</v>
      </c>
      <c r="AD223" s="11">
        <f t="shared" si="25"/>
        <v>0</v>
      </c>
      <c r="AE223" s="5" t="str">
        <f t="shared" si="26"/>
        <v>2025-11</v>
      </c>
      <c r="AF223" s="44" t="str">
        <f t="shared" si="27"/>
        <v>Monitor</v>
      </c>
    </row>
    <row r="224" spans="1:32" ht="15">
      <c r="A224" s="5" t="s">
        <v>356</v>
      </c>
      <c r="B224" s="5" t="s">
        <v>110</v>
      </c>
      <c r="C224" s="5" t="s">
        <v>111</v>
      </c>
      <c r="D224" s="5" t="s">
        <v>91</v>
      </c>
      <c r="E224" s="5" t="s">
        <v>99</v>
      </c>
      <c r="F224" s="5" t="s">
        <v>100</v>
      </c>
      <c r="G224" s="5" t="s">
        <v>101</v>
      </c>
      <c r="H224" s="5" t="s">
        <v>75</v>
      </c>
      <c r="I224" s="5" t="s">
        <v>76</v>
      </c>
      <c r="J224" s="8">
        <v>45969.071767557871</v>
      </c>
      <c r="K224" s="8">
        <v>45973.071767557871</v>
      </c>
      <c r="L224" s="8">
        <v>45975.071767557871</v>
      </c>
      <c r="M224" s="8">
        <v>46025.071767557871</v>
      </c>
      <c r="N224" s="8">
        <v>46023.071767557871</v>
      </c>
      <c r="O224" s="11">
        <v>26903</v>
      </c>
      <c r="P224" s="11">
        <v>19679</v>
      </c>
      <c r="Q224" s="8">
        <v>46025.071767557871</v>
      </c>
      <c r="R224" s="8">
        <v>46098.071767557871</v>
      </c>
      <c r="S224" s="5">
        <v>60</v>
      </c>
      <c r="T224" s="5" t="s">
        <v>62</v>
      </c>
      <c r="U224" s="5" t="s">
        <v>63</v>
      </c>
      <c r="V224" s="11">
        <f t="shared" si="21"/>
        <v>7224</v>
      </c>
      <c r="W224" s="14">
        <f t="shared" si="22"/>
        <v>0.268520239378508</v>
      </c>
      <c r="X224" s="17">
        <f>IF(N224="",'Project Guide'!$B$7-L224,N224-L224)</f>
        <v>48</v>
      </c>
      <c r="Y224" s="5" t="str">
        <f t="shared" si="23"/>
        <v>On Time</v>
      </c>
      <c r="Z224" s="17">
        <f>IF(N224="",MAX(0,'Project Guide'!$B$7-M224),MAX(0,N224-M224))</f>
        <v>0</v>
      </c>
      <c r="AA224" s="11">
        <f t="shared" si="24"/>
        <v>0</v>
      </c>
      <c r="AB224" s="17">
        <f>IF(Q224="","",IF(R224="",'Project Guide'!$B$7-Q224,R224-Q224))</f>
        <v>73</v>
      </c>
      <c r="AC224" s="5" t="str">
        <f>IF(Q224="","Not Invoiced",IF(R224&lt;&gt;"","Paid",IF('Project Guide'!$B$7&gt;Q224+S224,"Overdue","Open")))</f>
        <v>Paid</v>
      </c>
      <c r="AD224" s="11">
        <f t="shared" si="25"/>
        <v>0</v>
      </c>
      <c r="AE224" s="5" t="str">
        <f t="shared" si="26"/>
        <v>2025-11</v>
      </c>
      <c r="AF224" s="44" t="str">
        <f t="shared" si="27"/>
        <v>Monitor</v>
      </c>
    </row>
    <row r="225" spans="1:32" ht="15">
      <c r="A225" s="5" t="s">
        <v>357</v>
      </c>
      <c r="B225" s="5" t="s">
        <v>138</v>
      </c>
      <c r="C225" s="5" t="s">
        <v>139</v>
      </c>
      <c r="D225" s="5" t="s">
        <v>98</v>
      </c>
      <c r="E225" s="5" t="s">
        <v>72</v>
      </c>
      <c r="F225" s="5" t="s">
        <v>73</v>
      </c>
      <c r="G225" s="5" t="s">
        <v>74</v>
      </c>
      <c r="H225" s="5" t="s">
        <v>86</v>
      </c>
      <c r="I225" s="5" t="s">
        <v>87</v>
      </c>
      <c r="J225" s="8">
        <v>45971.182008912037</v>
      </c>
      <c r="K225" s="8">
        <v>45976.182008912037</v>
      </c>
      <c r="L225" s="8">
        <v>45977.182008912037</v>
      </c>
      <c r="M225" s="8">
        <v>46026.182008912037</v>
      </c>
      <c r="N225" s="8">
        <v>46026.182008912037</v>
      </c>
      <c r="O225" s="11">
        <v>9073</v>
      </c>
      <c r="P225" s="11">
        <v>6935</v>
      </c>
      <c r="Q225" s="8">
        <v>46031.182008912037</v>
      </c>
      <c r="R225" s="8"/>
      <c r="S225" s="5">
        <v>45</v>
      </c>
      <c r="T225" s="5" t="s">
        <v>62</v>
      </c>
      <c r="U225" s="5" t="s">
        <v>63</v>
      </c>
      <c r="V225" s="11">
        <f t="shared" si="21"/>
        <v>2138</v>
      </c>
      <c r="W225" s="14">
        <f t="shared" si="22"/>
        <v>0.23564421911164996</v>
      </c>
      <c r="X225" s="17">
        <f>IF(N225="",'Project Guide'!$B$7-L225,N225-L225)</f>
        <v>49</v>
      </c>
      <c r="Y225" s="5" t="str">
        <f t="shared" si="23"/>
        <v>On Time</v>
      </c>
      <c r="Z225" s="17">
        <f>IF(N225="",MAX(0,'Project Guide'!$B$7-M225),MAX(0,N225-M225))</f>
        <v>0</v>
      </c>
      <c r="AA225" s="11">
        <f t="shared" si="24"/>
        <v>0</v>
      </c>
      <c r="AB225" s="17">
        <f>IF(Q225="","",IF(R225="",'Project Guide'!$B$7-Q225,R225-Q225))</f>
        <v>213.81799108796258</v>
      </c>
      <c r="AC225" s="5" t="str">
        <f>IF(Q225="","Not Invoiced",IF(R225&lt;&gt;"","Paid",IF('Project Guide'!$B$7&gt;Q225+S225,"Overdue","Open")))</f>
        <v>Overdue</v>
      </c>
      <c r="AD225" s="11">
        <f t="shared" si="25"/>
        <v>9073</v>
      </c>
      <c r="AE225" s="5" t="str">
        <f t="shared" si="26"/>
        <v>2025-11</v>
      </c>
      <c r="AF225" s="44" t="str">
        <f t="shared" si="27"/>
        <v>P1</v>
      </c>
    </row>
    <row r="226" spans="1:32" ht="15">
      <c r="A226" s="5" t="s">
        <v>358</v>
      </c>
      <c r="B226" s="5" t="s">
        <v>81</v>
      </c>
      <c r="C226" s="5" t="s">
        <v>82</v>
      </c>
      <c r="D226" s="5" t="s">
        <v>45</v>
      </c>
      <c r="E226" s="5" t="s">
        <v>92</v>
      </c>
      <c r="F226" s="5" t="s">
        <v>93</v>
      </c>
      <c r="G226" s="5" t="s">
        <v>94</v>
      </c>
      <c r="H226" s="5" t="s">
        <v>49</v>
      </c>
      <c r="I226" s="5" t="s">
        <v>50</v>
      </c>
      <c r="J226" s="8">
        <v>45972.321003344907</v>
      </c>
      <c r="K226" s="8">
        <v>45974.321003344907</v>
      </c>
      <c r="L226" s="8">
        <v>45977.321003344907</v>
      </c>
      <c r="M226" s="8">
        <v>46012.321003344907</v>
      </c>
      <c r="N226" s="8">
        <v>46007.321003344907</v>
      </c>
      <c r="O226" s="11">
        <v>10423</v>
      </c>
      <c r="P226" s="11">
        <v>7238</v>
      </c>
      <c r="Q226" s="8">
        <v>46009.321003344907</v>
      </c>
      <c r="R226" s="8">
        <v>46050.321003344907</v>
      </c>
      <c r="S226" s="5">
        <v>45</v>
      </c>
      <c r="T226" s="5" t="s">
        <v>62</v>
      </c>
      <c r="U226" s="5" t="s">
        <v>63</v>
      </c>
      <c r="V226" s="11">
        <f t="shared" si="21"/>
        <v>3185</v>
      </c>
      <c r="W226" s="14">
        <f t="shared" si="22"/>
        <v>0.30557421087978509</v>
      </c>
      <c r="X226" s="17">
        <f>IF(N226="",'Project Guide'!$B$7-L226,N226-L226)</f>
        <v>30</v>
      </c>
      <c r="Y226" s="5" t="str">
        <f t="shared" si="23"/>
        <v>On Time</v>
      </c>
      <c r="Z226" s="17">
        <f>IF(N226="",MAX(0,'Project Guide'!$B$7-M226),MAX(0,N226-M226))</f>
        <v>0</v>
      </c>
      <c r="AA226" s="11">
        <f t="shared" si="24"/>
        <v>0</v>
      </c>
      <c r="AB226" s="17">
        <f>IF(Q226="","",IF(R226="",'Project Guide'!$B$7-Q226,R226-Q226))</f>
        <v>41</v>
      </c>
      <c r="AC226" s="5" t="str">
        <f>IF(Q226="","Not Invoiced",IF(R226&lt;&gt;"","Paid",IF('Project Guide'!$B$7&gt;Q226+S226,"Overdue","Open")))</f>
        <v>Paid</v>
      </c>
      <c r="AD226" s="11">
        <f t="shared" si="25"/>
        <v>0</v>
      </c>
      <c r="AE226" s="5" t="str">
        <f t="shared" si="26"/>
        <v>2025-11</v>
      </c>
      <c r="AF226" s="44" t="str">
        <f t="shared" si="27"/>
        <v>Monitor</v>
      </c>
    </row>
    <row r="227" spans="1:32" ht="15">
      <c r="A227" s="5" t="s">
        <v>359</v>
      </c>
      <c r="B227" s="5" t="s">
        <v>96</v>
      </c>
      <c r="C227" s="5" t="s">
        <v>97</v>
      </c>
      <c r="D227" s="5" t="s">
        <v>98</v>
      </c>
      <c r="E227" s="5" t="s">
        <v>99</v>
      </c>
      <c r="F227" s="5" t="s">
        <v>100</v>
      </c>
      <c r="G227" s="5" t="s">
        <v>101</v>
      </c>
      <c r="H227" s="5" t="s">
        <v>189</v>
      </c>
      <c r="I227" s="5" t="s">
        <v>190</v>
      </c>
      <c r="J227" s="8">
        <v>45965.618863333337</v>
      </c>
      <c r="K227" s="8">
        <v>45976.618863333337</v>
      </c>
      <c r="L227" s="8">
        <v>45979.618863333337</v>
      </c>
      <c r="M227" s="8">
        <v>46027.618863333337</v>
      </c>
      <c r="N227" s="8">
        <v>46027.618863333337</v>
      </c>
      <c r="O227" s="11">
        <v>32031</v>
      </c>
      <c r="P227" s="11">
        <v>23481</v>
      </c>
      <c r="Q227" s="8">
        <v>46032.618863333337</v>
      </c>
      <c r="R227" s="8">
        <v>46068.618863333337</v>
      </c>
      <c r="S227" s="5">
        <v>30</v>
      </c>
      <c r="T227" s="5" t="s">
        <v>130</v>
      </c>
      <c r="U227" s="5" t="s">
        <v>131</v>
      </c>
      <c r="V227" s="11">
        <f t="shared" si="21"/>
        <v>8550</v>
      </c>
      <c r="W227" s="14">
        <f t="shared" si="22"/>
        <v>0.26692891261590335</v>
      </c>
      <c r="X227" s="17">
        <f>IF(N227="",'Project Guide'!$B$7-L227,N227-L227)</f>
        <v>48</v>
      </c>
      <c r="Y227" s="5" t="str">
        <f t="shared" si="23"/>
        <v>On Time</v>
      </c>
      <c r="Z227" s="17">
        <f>IF(N227="",MAX(0,'Project Guide'!$B$7-M227),MAX(0,N227-M227))</f>
        <v>0</v>
      </c>
      <c r="AA227" s="11">
        <f t="shared" si="24"/>
        <v>0</v>
      </c>
      <c r="AB227" s="17">
        <f>IF(Q227="","",IF(R227="",'Project Guide'!$B$7-Q227,R227-Q227))</f>
        <v>36</v>
      </c>
      <c r="AC227" s="5" t="str">
        <f>IF(Q227="","Not Invoiced",IF(R227&lt;&gt;"","Paid",IF('Project Guide'!$B$7&gt;Q227+S227,"Overdue","Open")))</f>
        <v>Paid</v>
      </c>
      <c r="AD227" s="11">
        <f t="shared" si="25"/>
        <v>0</v>
      </c>
      <c r="AE227" s="5" t="str">
        <f t="shared" si="26"/>
        <v>2025-11</v>
      </c>
      <c r="AF227" s="44" t="str">
        <f t="shared" si="27"/>
        <v>Monitor</v>
      </c>
    </row>
    <row r="228" spans="1:32" ht="15">
      <c r="A228" s="5" t="s">
        <v>360</v>
      </c>
      <c r="B228" s="5" t="s">
        <v>113</v>
      </c>
      <c r="C228" s="5" t="s">
        <v>114</v>
      </c>
      <c r="D228" s="5" t="s">
        <v>91</v>
      </c>
      <c r="E228" s="5" t="s">
        <v>150</v>
      </c>
      <c r="F228" s="5" t="s">
        <v>151</v>
      </c>
      <c r="G228" s="5" t="s">
        <v>117</v>
      </c>
      <c r="H228" s="5" t="s">
        <v>75</v>
      </c>
      <c r="I228" s="5" t="s">
        <v>76</v>
      </c>
      <c r="J228" s="8">
        <v>45977.74176921296</v>
      </c>
      <c r="K228" s="8">
        <v>45978.74176921296</v>
      </c>
      <c r="L228" s="8">
        <v>45979.74176921296</v>
      </c>
      <c r="M228" s="8">
        <v>46058.74176921296</v>
      </c>
      <c r="N228" s="8">
        <v>46065.74176921296</v>
      </c>
      <c r="O228" s="11">
        <v>18494</v>
      </c>
      <c r="P228" s="11">
        <v>12994</v>
      </c>
      <c r="Q228" s="8">
        <v>46070.74176921296</v>
      </c>
      <c r="R228" s="8">
        <v>46096.74176921296</v>
      </c>
      <c r="S228" s="5">
        <v>30</v>
      </c>
      <c r="T228" s="5" t="s">
        <v>121</v>
      </c>
      <c r="U228" s="5" t="s">
        <v>122</v>
      </c>
      <c r="V228" s="11">
        <f t="shared" si="21"/>
        <v>5500</v>
      </c>
      <c r="W228" s="14">
        <f t="shared" si="22"/>
        <v>0.29739374932410512</v>
      </c>
      <c r="X228" s="17">
        <f>IF(N228="",'Project Guide'!$B$7-L228,N228-L228)</f>
        <v>86</v>
      </c>
      <c r="Y228" s="5" t="str">
        <f t="shared" si="23"/>
        <v>Late</v>
      </c>
      <c r="Z228" s="17">
        <f>IF(N228="",MAX(0,'Project Guide'!$B$7-M228),MAX(0,N228-M228))</f>
        <v>7</v>
      </c>
      <c r="AA228" s="11">
        <f t="shared" si="24"/>
        <v>18494</v>
      </c>
      <c r="AB228" s="17">
        <f>IF(Q228="","",IF(R228="",'Project Guide'!$B$7-Q228,R228-Q228))</f>
        <v>26</v>
      </c>
      <c r="AC228" s="5" t="str">
        <f>IF(Q228="","Not Invoiced",IF(R228&lt;&gt;"","Paid",IF('Project Guide'!$B$7&gt;Q228+S228,"Overdue","Open")))</f>
        <v>Paid</v>
      </c>
      <c r="AD228" s="11">
        <f t="shared" si="25"/>
        <v>0</v>
      </c>
      <c r="AE228" s="5" t="str">
        <f t="shared" si="26"/>
        <v>2025-11</v>
      </c>
      <c r="AF228" s="44" t="str">
        <f t="shared" si="27"/>
        <v>P2</v>
      </c>
    </row>
    <row r="229" spans="1:32" ht="15">
      <c r="A229" s="5" t="s">
        <v>361</v>
      </c>
      <c r="B229" s="5" t="s">
        <v>138</v>
      </c>
      <c r="C229" s="5" t="s">
        <v>139</v>
      </c>
      <c r="D229" s="5" t="s">
        <v>98</v>
      </c>
      <c r="E229" s="5" t="s">
        <v>99</v>
      </c>
      <c r="F229" s="5" t="s">
        <v>100</v>
      </c>
      <c r="G229" s="5" t="s">
        <v>101</v>
      </c>
      <c r="H229" s="5" t="s">
        <v>78</v>
      </c>
      <c r="I229" s="5" t="s">
        <v>79</v>
      </c>
      <c r="J229" s="8">
        <v>45977.889531840279</v>
      </c>
      <c r="K229" s="8">
        <v>45978.889531840279</v>
      </c>
      <c r="L229" s="8">
        <v>45980.889531840279</v>
      </c>
      <c r="M229" s="8">
        <v>46028.889531840279</v>
      </c>
      <c r="N229" s="8">
        <v>46034.889531840279</v>
      </c>
      <c r="O229" s="11">
        <v>12453</v>
      </c>
      <c r="P229" s="11">
        <v>9806</v>
      </c>
      <c r="Q229" s="8">
        <v>46034.889531840279</v>
      </c>
      <c r="R229" s="8">
        <v>46092.889531840279</v>
      </c>
      <c r="S229" s="5">
        <v>45</v>
      </c>
      <c r="T229" s="5" t="s">
        <v>121</v>
      </c>
      <c r="U229" s="5" t="s">
        <v>122</v>
      </c>
      <c r="V229" s="11">
        <f t="shared" si="21"/>
        <v>2647</v>
      </c>
      <c r="W229" s="14">
        <f t="shared" si="22"/>
        <v>0.21255922267726651</v>
      </c>
      <c r="X229" s="17">
        <f>IF(N229="",'Project Guide'!$B$7-L229,N229-L229)</f>
        <v>54</v>
      </c>
      <c r="Y229" s="5" t="str">
        <f t="shared" si="23"/>
        <v>Late</v>
      </c>
      <c r="Z229" s="17">
        <f>IF(N229="",MAX(0,'Project Guide'!$B$7-M229),MAX(0,N229-M229))</f>
        <v>6</v>
      </c>
      <c r="AA229" s="11">
        <f t="shared" si="24"/>
        <v>12453</v>
      </c>
      <c r="AB229" s="17">
        <f>IF(Q229="","",IF(R229="",'Project Guide'!$B$7-Q229,R229-Q229))</f>
        <v>58</v>
      </c>
      <c r="AC229" s="5" t="str">
        <f>IF(Q229="","Not Invoiced",IF(R229&lt;&gt;"","Paid",IF('Project Guide'!$B$7&gt;Q229+S229,"Overdue","Open")))</f>
        <v>Paid</v>
      </c>
      <c r="AD229" s="11">
        <f t="shared" si="25"/>
        <v>0</v>
      </c>
      <c r="AE229" s="5" t="str">
        <f t="shared" si="26"/>
        <v>2025-11</v>
      </c>
      <c r="AF229" s="44" t="str">
        <f t="shared" si="27"/>
        <v>P3</v>
      </c>
    </row>
    <row r="230" spans="1:32" ht="15">
      <c r="A230" s="5" t="s">
        <v>362</v>
      </c>
      <c r="B230" s="5" t="s">
        <v>43</v>
      </c>
      <c r="C230" s="5" t="s">
        <v>44</v>
      </c>
      <c r="D230" s="5" t="s">
        <v>45</v>
      </c>
      <c r="E230" s="5" t="s">
        <v>72</v>
      </c>
      <c r="F230" s="5" t="s">
        <v>73</v>
      </c>
      <c r="G230" s="5" t="s">
        <v>74</v>
      </c>
      <c r="H230" s="5" t="s">
        <v>60</v>
      </c>
      <c r="I230" s="5" t="s">
        <v>61</v>
      </c>
      <c r="J230" s="8">
        <v>45977.907383958336</v>
      </c>
      <c r="K230" s="8">
        <v>45982.907383958336</v>
      </c>
      <c r="L230" s="8">
        <v>45984.907383958336</v>
      </c>
      <c r="M230" s="8">
        <v>46043.907383958336</v>
      </c>
      <c r="N230" s="8">
        <v>46042.907383958336</v>
      </c>
      <c r="O230" s="11">
        <v>21670</v>
      </c>
      <c r="P230" s="11">
        <v>14881</v>
      </c>
      <c r="Q230" s="8">
        <v>46048.907383958336</v>
      </c>
      <c r="R230" s="8">
        <v>46089.907383958336</v>
      </c>
      <c r="S230" s="5">
        <v>45</v>
      </c>
      <c r="T230" s="5" t="s">
        <v>62</v>
      </c>
      <c r="U230" s="5" t="s">
        <v>63</v>
      </c>
      <c r="V230" s="11">
        <f t="shared" si="21"/>
        <v>6789</v>
      </c>
      <c r="W230" s="14">
        <f t="shared" si="22"/>
        <v>0.31329026303645591</v>
      </c>
      <c r="X230" s="17">
        <f>IF(N230="",'Project Guide'!$B$7-L230,N230-L230)</f>
        <v>58</v>
      </c>
      <c r="Y230" s="5" t="str">
        <f t="shared" si="23"/>
        <v>On Time</v>
      </c>
      <c r="Z230" s="17">
        <f>IF(N230="",MAX(0,'Project Guide'!$B$7-M230),MAX(0,N230-M230))</f>
        <v>0</v>
      </c>
      <c r="AA230" s="11">
        <f t="shared" si="24"/>
        <v>0</v>
      </c>
      <c r="AB230" s="17">
        <f>IF(Q230="","",IF(R230="",'Project Guide'!$B$7-Q230,R230-Q230))</f>
        <v>41</v>
      </c>
      <c r="AC230" s="5" t="str">
        <f>IF(Q230="","Not Invoiced",IF(R230&lt;&gt;"","Paid",IF('Project Guide'!$B$7&gt;Q230+S230,"Overdue","Open")))</f>
        <v>Paid</v>
      </c>
      <c r="AD230" s="11">
        <f t="shared" si="25"/>
        <v>0</v>
      </c>
      <c r="AE230" s="5" t="str">
        <f t="shared" si="26"/>
        <v>2025-11</v>
      </c>
      <c r="AF230" s="44" t="str">
        <f t="shared" si="27"/>
        <v>Monitor</v>
      </c>
    </row>
    <row r="231" spans="1:32" ht="15">
      <c r="A231" s="5" t="s">
        <v>363</v>
      </c>
      <c r="B231" s="5" t="s">
        <v>103</v>
      </c>
      <c r="C231" s="5" t="s">
        <v>104</v>
      </c>
      <c r="D231" s="5" t="s">
        <v>98</v>
      </c>
      <c r="E231" s="5" t="s">
        <v>150</v>
      </c>
      <c r="F231" s="5" t="s">
        <v>151</v>
      </c>
      <c r="G231" s="5" t="s">
        <v>117</v>
      </c>
      <c r="H231" s="5" t="s">
        <v>86</v>
      </c>
      <c r="I231" s="5" t="s">
        <v>87</v>
      </c>
      <c r="J231" s="8">
        <v>45976.340911805557</v>
      </c>
      <c r="K231" s="8">
        <v>45983.340911805557</v>
      </c>
      <c r="L231" s="8">
        <v>45986.340911805557</v>
      </c>
      <c r="M231" s="8">
        <v>46058.340911805557</v>
      </c>
      <c r="N231" s="8">
        <v>46068.340911805557</v>
      </c>
      <c r="O231" s="11">
        <v>35479</v>
      </c>
      <c r="P231" s="11">
        <v>28366</v>
      </c>
      <c r="Q231" s="8">
        <v>46070.340911805557</v>
      </c>
      <c r="R231" s="8">
        <v>46132.340911805557</v>
      </c>
      <c r="S231" s="5">
        <v>60</v>
      </c>
      <c r="T231" s="5" t="s">
        <v>121</v>
      </c>
      <c r="U231" s="5" t="s">
        <v>122</v>
      </c>
      <c r="V231" s="11">
        <f t="shared" si="21"/>
        <v>7113</v>
      </c>
      <c r="W231" s="14">
        <f t="shared" si="22"/>
        <v>0.20048479382169734</v>
      </c>
      <c r="X231" s="17">
        <f>IF(N231="",'Project Guide'!$B$7-L231,N231-L231)</f>
        <v>82</v>
      </c>
      <c r="Y231" s="5" t="str">
        <f t="shared" si="23"/>
        <v>Late</v>
      </c>
      <c r="Z231" s="17">
        <f>IF(N231="",MAX(0,'Project Guide'!$B$7-M231),MAX(0,N231-M231))</f>
        <v>10</v>
      </c>
      <c r="AA231" s="11">
        <f t="shared" si="24"/>
        <v>35479</v>
      </c>
      <c r="AB231" s="17">
        <f>IF(Q231="","",IF(R231="",'Project Guide'!$B$7-Q231,R231-Q231))</f>
        <v>62</v>
      </c>
      <c r="AC231" s="5" t="str">
        <f>IF(Q231="","Not Invoiced",IF(R231&lt;&gt;"","Paid",IF('Project Guide'!$B$7&gt;Q231+S231,"Overdue","Open")))</f>
        <v>Paid</v>
      </c>
      <c r="AD231" s="11">
        <f t="shared" si="25"/>
        <v>0</v>
      </c>
      <c r="AE231" s="5" t="str">
        <f t="shared" si="26"/>
        <v>2025-11</v>
      </c>
      <c r="AF231" s="44" t="str">
        <f t="shared" si="27"/>
        <v>P2</v>
      </c>
    </row>
    <row r="232" spans="1:32" ht="15">
      <c r="A232" s="5" t="s">
        <v>364</v>
      </c>
      <c r="B232" s="5" t="s">
        <v>43</v>
      </c>
      <c r="C232" s="5" t="s">
        <v>44</v>
      </c>
      <c r="D232" s="5" t="s">
        <v>45</v>
      </c>
      <c r="E232" s="5" t="s">
        <v>46</v>
      </c>
      <c r="F232" s="5" t="s">
        <v>47</v>
      </c>
      <c r="G232" s="5" t="s">
        <v>48</v>
      </c>
      <c r="H232" s="5" t="s">
        <v>189</v>
      </c>
      <c r="I232" s="5" t="s">
        <v>190</v>
      </c>
      <c r="J232" s="8">
        <v>45983.699859618057</v>
      </c>
      <c r="K232" s="8">
        <v>45989.699859618057</v>
      </c>
      <c r="L232" s="8">
        <v>45989.699859618057</v>
      </c>
      <c r="M232" s="8">
        <v>46040.699859618057</v>
      </c>
      <c r="N232" s="8">
        <v>46035.699859618057</v>
      </c>
      <c r="O232" s="11">
        <v>32753</v>
      </c>
      <c r="P232" s="11">
        <v>23656</v>
      </c>
      <c r="Q232" s="8">
        <v>46041.699859618057</v>
      </c>
      <c r="R232" s="8">
        <v>46097.699859618057</v>
      </c>
      <c r="S232" s="5">
        <v>45</v>
      </c>
      <c r="T232" s="5" t="s">
        <v>62</v>
      </c>
      <c r="U232" s="5" t="s">
        <v>63</v>
      </c>
      <c r="V232" s="11">
        <f t="shared" si="21"/>
        <v>9097</v>
      </c>
      <c r="W232" s="14">
        <f t="shared" si="22"/>
        <v>0.2777455500259518</v>
      </c>
      <c r="X232" s="17">
        <f>IF(N232="",'Project Guide'!$B$7-L232,N232-L232)</f>
        <v>46</v>
      </c>
      <c r="Y232" s="5" t="str">
        <f t="shared" si="23"/>
        <v>On Time</v>
      </c>
      <c r="Z232" s="17">
        <f>IF(N232="",MAX(0,'Project Guide'!$B$7-M232),MAX(0,N232-M232))</f>
        <v>0</v>
      </c>
      <c r="AA232" s="11">
        <f t="shared" si="24"/>
        <v>0</v>
      </c>
      <c r="AB232" s="17">
        <f>IF(Q232="","",IF(R232="",'Project Guide'!$B$7-Q232,R232-Q232))</f>
        <v>56</v>
      </c>
      <c r="AC232" s="5" t="str">
        <f>IF(Q232="","Not Invoiced",IF(R232&lt;&gt;"","Paid",IF('Project Guide'!$B$7&gt;Q232+S232,"Overdue","Open")))</f>
        <v>Paid</v>
      </c>
      <c r="AD232" s="11">
        <f t="shared" si="25"/>
        <v>0</v>
      </c>
      <c r="AE232" s="5" t="str">
        <f t="shared" si="26"/>
        <v>2025-11</v>
      </c>
      <c r="AF232" s="44" t="str">
        <f t="shared" si="27"/>
        <v>Monitor</v>
      </c>
    </row>
    <row r="233" spans="1:32" ht="15">
      <c r="A233" s="5" t="s">
        <v>365</v>
      </c>
      <c r="B233" s="5" t="s">
        <v>65</v>
      </c>
      <c r="C233" s="5" t="s">
        <v>66</v>
      </c>
      <c r="D233" s="5" t="s">
        <v>67</v>
      </c>
      <c r="E233" s="5" t="s">
        <v>57</v>
      </c>
      <c r="F233" s="5" t="s">
        <v>58</v>
      </c>
      <c r="G233" s="5" t="s">
        <v>59</v>
      </c>
      <c r="H233" s="5" t="s">
        <v>75</v>
      </c>
      <c r="I233" s="5" t="s">
        <v>76</v>
      </c>
      <c r="J233" s="8">
        <v>45983.071113472222</v>
      </c>
      <c r="K233" s="8">
        <v>45989.071113472222</v>
      </c>
      <c r="L233" s="8">
        <v>45990.071113472222</v>
      </c>
      <c r="M233" s="8">
        <v>46056.071113472222</v>
      </c>
      <c r="N233" s="8">
        <v>46055.071113472222</v>
      </c>
      <c r="O233" s="11">
        <v>7148</v>
      </c>
      <c r="P233" s="11">
        <v>5140</v>
      </c>
      <c r="Q233" s="8">
        <v>46057.071113472222</v>
      </c>
      <c r="R233" s="8"/>
      <c r="S233" s="5">
        <v>30</v>
      </c>
      <c r="T233" s="5" t="s">
        <v>135</v>
      </c>
      <c r="U233" s="5" t="s">
        <v>136</v>
      </c>
      <c r="V233" s="11">
        <f t="shared" si="21"/>
        <v>2008</v>
      </c>
      <c r="W233" s="14">
        <f t="shared" si="22"/>
        <v>0.28091773922775604</v>
      </c>
      <c r="X233" s="17">
        <f>IF(N233="",'Project Guide'!$B$7-L233,N233-L233)</f>
        <v>65</v>
      </c>
      <c r="Y233" s="5" t="str">
        <f t="shared" si="23"/>
        <v>On Time</v>
      </c>
      <c r="Z233" s="17">
        <f>IF(N233="",MAX(0,'Project Guide'!$B$7-M233),MAX(0,N233-M233))</f>
        <v>0</v>
      </c>
      <c r="AA233" s="11">
        <f t="shared" si="24"/>
        <v>0</v>
      </c>
      <c r="AB233" s="17">
        <f>IF(Q233="","",IF(R233="",'Project Guide'!$B$7-Q233,R233-Q233))</f>
        <v>187.92888652777765</v>
      </c>
      <c r="AC233" s="5" t="str">
        <f>IF(Q233="","Not Invoiced",IF(R233&lt;&gt;"","Paid",IF('Project Guide'!$B$7&gt;Q233+S233,"Overdue","Open")))</f>
        <v>Overdue</v>
      </c>
      <c r="AD233" s="11">
        <f t="shared" si="25"/>
        <v>7148</v>
      </c>
      <c r="AE233" s="5" t="str">
        <f t="shared" si="26"/>
        <v>2025-11</v>
      </c>
      <c r="AF233" s="44" t="str">
        <f t="shared" si="27"/>
        <v>P1</v>
      </c>
    </row>
    <row r="234" spans="1:32" ht="15">
      <c r="A234" s="5" t="s">
        <v>366</v>
      </c>
      <c r="B234" s="5" t="s">
        <v>133</v>
      </c>
      <c r="C234" s="5" t="s">
        <v>134</v>
      </c>
      <c r="D234" s="5" t="s">
        <v>45</v>
      </c>
      <c r="E234" s="5" t="s">
        <v>57</v>
      </c>
      <c r="F234" s="5" t="s">
        <v>58</v>
      </c>
      <c r="G234" s="5" t="s">
        <v>59</v>
      </c>
      <c r="H234" s="5" t="s">
        <v>78</v>
      </c>
      <c r="I234" s="5" t="s">
        <v>79</v>
      </c>
      <c r="J234" s="8">
        <v>45988.789719618057</v>
      </c>
      <c r="K234" s="8">
        <v>45992.789719618057</v>
      </c>
      <c r="L234" s="8">
        <v>45992.789719618057</v>
      </c>
      <c r="M234" s="8">
        <v>46054.789719618057</v>
      </c>
      <c r="N234" s="8">
        <v>46046.789719618057</v>
      </c>
      <c r="O234" s="11">
        <v>7147</v>
      </c>
      <c r="P234" s="11">
        <v>5850</v>
      </c>
      <c r="Q234" s="8">
        <v>46049.789719618057</v>
      </c>
      <c r="R234" s="8">
        <v>46099.789719618057</v>
      </c>
      <c r="S234" s="5">
        <v>45</v>
      </c>
      <c r="T234" s="5" t="s">
        <v>62</v>
      </c>
      <c r="U234" s="5" t="s">
        <v>63</v>
      </c>
      <c r="V234" s="11">
        <f t="shared" si="21"/>
        <v>1297</v>
      </c>
      <c r="W234" s="14">
        <f t="shared" si="22"/>
        <v>0.18147474464810409</v>
      </c>
      <c r="X234" s="17">
        <f>IF(N234="",'Project Guide'!$B$7-L234,N234-L234)</f>
        <v>54</v>
      </c>
      <c r="Y234" s="5" t="str">
        <f t="shared" si="23"/>
        <v>On Time</v>
      </c>
      <c r="Z234" s="17">
        <f>IF(N234="",MAX(0,'Project Guide'!$B$7-M234),MAX(0,N234-M234))</f>
        <v>0</v>
      </c>
      <c r="AA234" s="11">
        <f t="shared" si="24"/>
        <v>0</v>
      </c>
      <c r="AB234" s="17">
        <f>IF(Q234="","",IF(R234="",'Project Guide'!$B$7-Q234,R234-Q234))</f>
        <v>50</v>
      </c>
      <c r="AC234" s="5" t="str">
        <f>IF(Q234="","Not Invoiced",IF(R234&lt;&gt;"","Paid",IF('Project Guide'!$B$7&gt;Q234+S234,"Overdue","Open")))</f>
        <v>Paid</v>
      </c>
      <c r="AD234" s="11">
        <f t="shared" si="25"/>
        <v>0</v>
      </c>
      <c r="AE234" s="5" t="str">
        <f t="shared" si="26"/>
        <v>2025-12</v>
      </c>
      <c r="AF234" s="44" t="str">
        <f t="shared" si="27"/>
        <v>Monitor</v>
      </c>
    </row>
    <row r="235" spans="1:32" ht="15">
      <c r="A235" s="5" t="s">
        <v>367</v>
      </c>
      <c r="B235" s="5" t="s">
        <v>65</v>
      </c>
      <c r="C235" s="5" t="s">
        <v>66</v>
      </c>
      <c r="D235" s="5" t="s">
        <v>67</v>
      </c>
      <c r="E235" s="5" t="s">
        <v>146</v>
      </c>
      <c r="F235" s="5" t="s">
        <v>147</v>
      </c>
      <c r="G235" s="5" t="s">
        <v>85</v>
      </c>
      <c r="H235" s="5" t="s">
        <v>60</v>
      </c>
      <c r="I235" s="5" t="s">
        <v>61</v>
      </c>
      <c r="J235" s="8">
        <v>45984.995000578703</v>
      </c>
      <c r="K235" s="8">
        <v>45988.995000578703</v>
      </c>
      <c r="L235" s="8">
        <v>45992.995000578703</v>
      </c>
      <c r="M235" s="8">
        <v>46017.995000578703</v>
      </c>
      <c r="N235" s="8">
        <v>46019.995000578703</v>
      </c>
      <c r="O235" s="11">
        <v>2256</v>
      </c>
      <c r="P235" s="11">
        <v>1702</v>
      </c>
      <c r="Q235" s="8">
        <v>46023.995000578703</v>
      </c>
      <c r="R235" s="8">
        <v>46057.995000578703</v>
      </c>
      <c r="S235" s="5">
        <v>30</v>
      </c>
      <c r="T235" s="5" t="s">
        <v>118</v>
      </c>
      <c r="U235" s="5" t="s">
        <v>119</v>
      </c>
      <c r="V235" s="11">
        <f t="shared" si="21"/>
        <v>554</v>
      </c>
      <c r="W235" s="14">
        <f t="shared" si="22"/>
        <v>0.24556737588652483</v>
      </c>
      <c r="X235" s="17">
        <f>IF(N235="",'Project Guide'!$B$7-L235,N235-L235)</f>
        <v>27</v>
      </c>
      <c r="Y235" s="5" t="str">
        <f t="shared" si="23"/>
        <v>Late</v>
      </c>
      <c r="Z235" s="17">
        <f>IF(N235="",MAX(0,'Project Guide'!$B$7-M235),MAX(0,N235-M235))</f>
        <v>2</v>
      </c>
      <c r="AA235" s="11">
        <f t="shared" si="24"/>
        <v>2256</v>
      </c>
      <c r="AB235" s="17">
        <f>IF(Q235="","",IF(R235="",'Project Guide'!$B$7-Q235,R235-Q235))</f>
        <v>34</v>
      </c>
      <c r="AC235" s="5" t="str">
        <f>IF(Q235="","Not Invoiced",IF(R235&lt;&gt;"","Paid",IF('Project Guide'!$B$7&gt;Q235+S235,"Overdue","Open")))</f>
        <v>Paid</v>
      </c>
      <c r="AD235" s="11">
        <f t="shared" si="25"/>
        <v>0</v>
      </c>
      <c r="AE235" s="5" t="str">
        <f t="shared" si="26"/>
        <v>2025-12</v>
      </c>
      <c r="AF235" s="44" t="str">
        <f t="shared" si="27"/>
        <v>P3</v>
      </c>
    </row>
    <row r="236" spans="1:32" ht="15">
      <c r="A236" s="5" t="s">
        <v>368</v>
      </c>
      <c r="B236" s="5" t="s">
        <v>124</v>
      </c>
      <c r="C236" s="5" t="s">
        <v>125</v>
      </c>
      <c r="D236" s="5" t="s">
        <v>56</v>
      </c>
      <c r="E236" s="5" t="s">
        <v>72</v>
      </c>
      <c r="F236" s="5" t="s">
        <v>73</v>
      </c>
      <c r="G236" s="5" t="s">
        <v>74</v>
      </c>
      <c r="H236" s="5" t="s">
        <v>75</v>
      </c>
      <c r="I236" s="5" t="s">
        <v>76</v>
      </c>
      <c r="J236" s="8">
        <v>45989.076349733798</v>
      </c>
      <c r="K236" s="8">
        <v>45995.076349733798</v>
      </c>
      <c r="L236" s="8">
        <v>45997.076349733798</v>
      </c>
      <c r="M236" s="8">
        <v>46059.076349733798</v>
      </c>
      <c r="N236" s="8">
        <v>46051.076349733798</v>
      </c>
      <c r="O236" s="11">
        <v>13733</v>
      </c>
      <c r="P236" s="11">
        <v>11038</v>
      </c>
      <c r="Q236" s="8">
        <v>46056.076349733798</v>
      </c>
      <c r="R236" s="8">
        <v>46100.076349733798</v>
      </c>
      <c r="S236" s="5">
        <v>45</v>
      </c>
      <c r="T236" s="5" t="s">
        <v>62</v>
      </c>
      <c r="U236" s="5" t="s">
        <v>63</v>
      </c>
      <c r="V236" s="11">
        <f t="shared" si="21"/>
        <v>2695</v>
      </c>
      <c r="W236" s="14">
        <f t="shared" si="22"/>
        <v>0.19624262724823419</v>
      </c>
      <c r="X236" s="17">
        <f>IF(N236="",'Project Guide'!$B$7-L236,N236-L236)</f>
        <v>54</v>
      </c>
      <c r="Y236" s="5" t="str">
        <f t="shared" si="23"/>
        <v>On Time</v>
      </c>
      <c r="Z236" s="17">
        <f>IF(N236="",MAX(0,'Project Guide'!$B$7-M236),MAX(0,N236-M236))</f>
        <v>0</v>
      </c>
      <c r="AA236" s="11">
        <f t="shared" si="24"/>
        <v>0</v>
      </c>
      <c r="AB236" s="17">
        <f>IF(Q236="","",IF(R236="",'Project Guide'!$B$7-Q236,R236-Q236))</f>
        <v>44</v>
      </c>
      <c r="AC236" s="5" t="str">
        <f>IF(Q236="","Not Invoiced",IF(R236&lt;&gt;"","Paid",IF('Project Guide'!$B$7&gt;Q236+S236,"Overdue","Open")))</f>
        <v>Paid</v>
      </c>
      <c r="AD236" s="11">
        <f t="shared" si="25"/>
        <v>0</v>
      </c>
      <c r="AE236" s="5" t="str">
        <f t="shared" si="26"/>
        <v>2025-12</v>
      </c>
      <c r="AF236" s="44" t="str">
        <f t="shared" si="27"/>
        <v>Monitor</v>
      </c>
    </row>
    <row r="237" spans="1:32" ht="15">
      <c r="A237" s="5" t="s">
        <v>369</v>
      </c>
      <c r="B237" s="5" t="s">
        <v>103</v>
      </c>
      <c r="C237" s="5" t="s">
        <v>104</v>
      </c>
      <c r="D237" s="5" t="s">
        <v>98</v>
      </c>
      <c r="E237" s="5" t="s">
        <v>105</v>
      </c>
      <c r="F237" s="5" t="s">
        <v>106</v>
      </c>
      <c r="G237" s="5" t="s">
        <v>107</v>
      </c>
      <c r="H237" s="5" t="s">
        <v>189</v>
      </c>
      <c r="I237" s="5" t="s">
        <v>190</v>
      </c>
      <c r="J237" s="8">
        <v>45996.03449907407</v>
      </c>
      <c r="K237" s="8">
        <v>46000.03449907407</v>
      </c>
      <c r="L237" s="8">
        <v>46002.03449907407</v>
      </c>
      <c r="M237" s="8">
        <v>46053.03449907407</v>
      </c>
      <c r="N237" s="8">
        <v>46052.03449907407</v>
      </c>
      <c r="O237" s="11">
        <v>9235</v>
      </c>
      <c r="P237" s="11">
        <v>6552</v>
      </c>
      <c r="Q237" s="8">
        <v>46055.03449907407</v>
      </c>
      <c r="R237" s="8">
        <v>46094.03449907407</v>
      </c>
      <c r="S237" s="5">
        <v>30</v>
      </c>
      <c r="T237" s="5" t="s">
        <v>62</v>
      </c>
      <c r="U237" s="5" t="s">
        <v>63</v>
      </c>
      <c r="V237" s="11">
        <f t="shared" si="21"/>
        <v>2683</v>
      </c>
      <c r="W237" s="14">
        <f t="shared" si="22"/>
        <v>0.29052517596101785</v>
      </c>
      <c r="X237" s="17">
        <f>IF(N237="",'Project Guide'!$B$7-L237,N237-L237)</f>
        <v>50</v>
      </c>
      <c r="Y237" s="5" t="str">
        <f t="shared" si="23"/>
        <v>On Time</v>
      </c>
      <c r="Z237" s="17">
        <f>IF(N237="",MAX(0,'Project Guide'!$B$7-M237),MAX(0,N237-M237))</f>
        <v>0</v>
      </c>
      <c r="AA237" s="11">
        <f t="shared" si="24"/>
        <v>0</v>
      </c>
      <c r="AB237" s="17">
        <f>IF(Q237="","",IF(R237="",'Project Guide'!$B$7-Q237,R237-Q237))</f>
        <v>39</v>
      </c>
      <c r="AC237" s="5" t="str">
        <f>IF(Q237="","Not Invoiced",IF(R237&lt;&gt;"","Paid",IF('Project Guide'!$B$7&gt;Q237+S237,"Overdue","Open")))</f>
        <v>Paid</v>
      </c>
      <c r="AD237" s="11">
        <f t="shared" si="25"/>
        <v>0</v>
      </c>
      <c r="AE237" s="5" t="str">
        <f t="shared" si="26"/>
        <v>2025-12</v>
      </c>
      <c r="AF237" s="44" t="str">
        <f t="shared" si="27"/>
        <v>Monitor</v>
      </c>
    </row>
    <row r="238" spans="1:32" ht="15">
      <c r="A238" s="5" t="s">
        <v>370</v>
      </c>
      <c r="B238" s="5" t="s">
        <v>96</v>
      </c>
      <c r="C238" s="5" t="s">
        <v>97</v>
      </c>
      <c r="D238" s="5" t="s">
        <v>98</v>
      </c>
      <c r="E238" s="5" t="s">
        <v>99</v>
      </c>
      <c r="F238" s="5" t="s">
        <v>100</v>
      </c>
      <c r="G238" s="5" t="s">
        <v>101</v>
      </c>
      <c r="H238" s="5" t="s">
        <v>86</v>
      </c>
      <c r="I238" s="5" t="s">
        <v>87</v>
      </c>
      <c r="J238" s="8">
        <v>45995.690597766203</v>
      </c>
      <c r="K238" s="8">
        <v>46000.690597766203</v>
      </c>
      <c r="L238" s="8">
        <v>46002.690597766203</v>
      </c>
      <c r="M238" s="8">
        <v>46047.690597766203</v>
      </c>
      <c r="N238" s="8">
        <v>46041.690597766203</v>
      </c>
      <c r="O238" s="11">
        <v>36750</v>
      </c>
      <c r="P238" s="11">
        <v>27925</v>
      </c>
      <c r="Q238" s="8">
        <v>46044.690597766203</v>
      </c>
      <c r="R238" s="8">
        <v>46112.690597766203</v>
      </c>
      <c r="S238" s="5">
        <v>60</v>
      </c>
      <c r="T238" s="5" t="s">
        <v>62</v>
      </c>
      <c r="U238" s="5" t="s">
        <v>63</v>
      </c>
      <c r="V238" s="11">
        <f t="shared" si="21"/>
        <v>8825</v>
      </c>
      <c r="W238" s="14">
        <f t="shared" si="22"/>
        <v>0.24013605442176872</v>
      </c>
      <c r="X238" s="17">
        <f>IF(N238="",'Project Guide'!$B$7-L238,N238-L238)</f>
        <v>39</v>
      </c>
      <c r="Y238" s="5" t="str">
        <f t="shared" si="23"/>
        <v>On Time</v>
      </c>
      <c r="Z238" s="17">
        <f>IF(N238="",MAX(0,'Project Guide'!$B$7-M238),MAX(0,N238-M238))</f>
        <v>0</v>
      </c>
      <c r="AA238" s="11">
        <f t="shared" si="24"/>
        <v>0</v>
      </c>
      <c r="AB238" s="17">
        <f>IF(Q238="","",IF(R238="",'Project Guide'!$B$7-Q238,R238-Q238))</f>
        <v>68</v>
      </c>
      <c r="AC238" s="5" t="str">
        <f>IF(Q238="","Not Invoiced",IF(R238&lt;&gt;"","Paid",IF('Project Guide'!$B$7&gt;Q238+S238,"Overdue","Open")))</f>
        <v>Paid</v>
      </c>
      <c r="AD238" s="11">
        <f t="shared" si="25"/>
        <v>0</v>
      </c>
      <c r="AE238" s="5" t="str">
        <f t="shared" si="26"/>
        <v>2025-12</v>
      </c>
      <c r="AF238" s="44" t="str">
        <f t="shared" si="27"/>
        <v>Monitor</v>
      </c>
    </row>
    <row r="239" spans="1:32" ht="15">
      <c r="A239" s="5" t="s">
        <v>371</v>
      </c>
      <c r="B239" s="5" t="s">
        <v>124</v>
      </c>
      <c r="C239" s="5" t="s">
        <v>125</v>
      </c>
      <c r="D239" s="5" t="s">
        <v>56</v>
      </c>
      <c r="E239" s="5" t="s">
        <v>92</v>
      </c>
      <c r="F239" s="5" t="s">
        <v>93</v>
      </c>
      <c r="G239" s="5" t="s">
        <v>94</v>
      </c>
      <c r="H239" s="5" t="s">
        <v>189</v>
      </c>
      <c r="I239" s="5" t="s">
        <v>190</v>
      </c>
      <c r="J239" s="8">
        <v>45997.488649837964</v>
      </c>
      <c r="K239" s="8">
        <v>46002.488649837964</v>
      </c>
      <c r="L239" s="8">
        <v>46003.488649837964</v>
      </c>
      <c r="M239" s="8">
        <v>46031.488649837964</v>
      </c>
      <c r="N239" s="8">
        <v>46033.488649837964</v>
      </c>
      <c r="O239" s="11">
        <v>32091</v>
      </c>
      <c r="P239" s="11">
        <v>23424</v>
      </c>
      <c r="Q239" s="8">
        <v>46038.488649837964</v>
      </c>
      <c r="R239" s="8"/>
      <c r="S239" s="5">
        <v>30</v>
      </c>
      <c r="T239" s="5" t="s">
        <v>135</v>
      </c>
      <c r="U239" s="5" t="s">
        <v>136</v>
      </c>
      <c r="V239" s="11">
        <f t="shared" si="21"/>
        <v>8667</v>
      </c>
      <c r="W239" s="14">
        <f t="shared" si="22"/>
        <v>0.27007572216509301</v>
      </c>
      <c r="X239" s="17">
        <f>IF(N239="",'Project Guide'!$B$7-L239,N239-L239)</f>
        <v>30</v>
      </c>
      <c r="Y239" s="5" t="str">
        <f t="shared" si="23"/>
        <v>Late</v>
      </c>
      <c r="Z239" s="17">
        <f>IF(N239="",MAX(0,'Project Guide'!$B$7-M239),MAX(0,N239-M239))</f>
        <v>2</v>
      </c>
      <c r="AA239" s="11">
        <f t="shared" si="24"/>
        <v>32091</v>
      </c>
      <c r="AB239" s="17">
        <f>IF(Q239="","",IF(R239="",'Project Guide'!$B$7-Q239,R239-Q239))</f>
        <v>206.51135016203625</v>
      </c>
      <c r="AC239" s="5" t="str">
        <f>IF(Q239="","Not Invoiced",IF(R239&lt;&gt;"","Paid",IF('Project Guide'!$B$7&gt;Q239+S239,"Overdue","Open")))</f>
        <v>Overdue</v>
      </c>
      <c r="AD239" s="11">
        <f t="shared" si="25"/>
        <v>32091</v>
      </c>
      <c r="AE239" s="5" t="str">
        <f t="shared" si="26"/>
        <v>2025-12</v>
      </c>
      <c r="AF239" s="44" t="str">
        <f t="shared" si="27"/>
        <v>P1</v>
      </c>
    </row>
    <row r="240" spans="1:32" ht="15">
      <c r="A240" s="5" t="s">
        <v>372</v>
      </c>
      <c r="B240" s="5" t="s">
        <v>168</v>
      </c>
      <c r="C240" s="5" t="s">
        <v>169</v>
      </c>
      <c r="D240" s="5" t="s">
        <v>67</v>
      </c>
      <c r="E240" s="5" t="s">
        <v>115</v>
      </c>
      <c r="F240" s="5" t="s">
        <v>116</v>
      </c>
      <c r="G240" s="5" t="s">
        <v>117</v>
      </c>
      <c r="H240" s="5" t="s">
        <v>189</v>
      </c>
      <c r="I240" s="5" t="s">
        <v>190</v>
      </c>
      <c r="J240" s="8">
        <v>45994.732169513889</v>
      </c>
      <c r="K240" s="8">
        <v>46001.732169513889</v>
      </c>
      <c r="L240" s="8">
        <v>46004.732169513889</v>
      </c>
      <c r="M240" s="8">
        <v>46076.732169513889</v>
      </c>
      <c r="N240" s="8">
        <v>46073.732169513889</v>
      </c>
      <c r="O240" s="11">
        <v>37302</v>
      </c>
      <c r="P240" s="11">
        <v>25696</v>
      </c>
      <c r="Q240" s="8">
        <v>46075.732169513889</v>
      </c>
      <c r="R240" s="8">
        <v>46110.732169513889</v>
      </c>
      <c r="S240" s="5">
        <v>30</v>
      </c>
      <c r="T240" s="5" t="s">
        <v>62</v>
      </c>
      <c r="U240" s="5" t="s">
        <v>63</v>
      </c>
      <c r="V240" s="11">
        <f t="shared" si="21"/>
        <v>11606</v>
      </c>
      <c r="W240" s="14">
        <f t="shared" si="22"/>
        <v>0.31113613211087876</v>
      </c>
      <c r="X240" s="17">
        <f>IF(N240="",'Project Guide'!$B$7-L240,N240-L240)</f>
        <v>69</v>
      </c>
      <c r="Y240" s="5" t="str">
        <f t="shared" si="23"/>
        <v>On Time</v>
      </c>
      <c r="Z240" s="17">
        <f>IF(N240="",MAX(0,'Project Guide'!$B$7-M240),MAX(0,N240-M240))</f>
        <v>0</v>
      </c>
      <c r="AA240" s="11">
        <f t="shared" si="24"/>
        <v>0</v>
      </c>
      <c r="AB240" s="17">
        <f>IF(Q240="","",IF(R240="",'Project Guide'!$B$7-Q240,R240-Q240))</f>
        <v>35</v>
      </c>
      <c r="AC240" s="5" t="str">
        <f>IF(Q240="","Not Invoiced",IF(R240&lt;&gt;"","Paid",IF('Project Guide'!$B$7&gt;Q240+S240,"Overdue","Open")))</f>
        <v>Paid</v>
      </c>
      <c r="AD240" s="11">
        <f t="shared" si="25"/>
        <v>0</v>
      </c>
      <c r="AE240" s="5" t="str">
        <f t="shared" si="26"/>
        <v>2025-12</v>
      </c>
      <c r="AF240" s="44" t="str">
        <f t="shared" si="27"/>
        <v>Monitor</v>
      </c>
    </row>
    <row r="241" spans="1:32" ht="15">
      <c r="A241" s="5" t="s">
        <v>373</v>
      </c>
      <c r="B241" s="5" t="s">
        <v>65</v>
      </c>
      <c r="C241" s="5" t="s">
        <v>66</v>
      </c>
      <c r="D241" s="5" t="s">
        <v>67</v>
      </c>
      <c r="E241" s="5" t="s">
        <v>46</v>
      </c>
      <c r="F241" s="5" t="s">
        <v>47</v>
      </c>
      <c r="G241" s="5" t="s">
        <v>48</v>
      </c>
      <c r="H241" s="5" t="s">
        <v>60</v>
      </c>
      <c r="I241" s="5" t="s">
        <v>61</v>
      </c>
      <c r="J241" s="8">
        <v>46004.573734189813</v>
      </c>
      <c r="K241" s="8">
        <v>46005.573734189813</v>
      </c>
      <c r="L241" s="8">
        <v>46005.573734189813</v>
      </c>
      <c r="M241" s="8">
        <v>46058.573734189813</v>
      </c>
      <c r="N241" s="8">
        <v>46055.573734189813</v>
      </c>
      <c r="O241" s="11">
        <v>21527</v>
      </c>
      <c r="P241" s="11">
        <v>17199</v>
      </c>
      <c r="Q241" s="8">
        <v>46056.573734189813</v>
      </c>
      <c r="R241" s="8">
        <v>46099.573734189813</v>
      </c>
      <c r="S241" s="5">
        <v>30</v>
      </c>
      <c r="T241" s="5" t="s">
        <v>62</v>
      </c>
      <c r="U241" s="5" t="s">
        <v>63</v>
      </c>
      <c r="V241" s="11">
        <f t="shared" si="21"/>
        <v>4328</v>
      </c>
      <c r="W241" s="14">
        <f t="shared" si="22"/>
        <v>0.20104984438147444</v>
      </c>
      <c r="X241" s="17">
        <f>IF(N241="",'Project Guide'!$B$7-L241,N241-L241)</f>
        <v>50</v>
      </c>
      <c r="Y241" s="5" t="str">
        <f t="shared" si="23"/>
        <v>On Time</v>
      </c>
      <c r="Z241" s="17">
        <f>IF(N241="",MAX(0,'Project Guide'!$B$7-M241),MAX(0,N241-M241))</f>
        <v>0</v>
      </c>
      <c r="AA241" s="11">
        <f t="shared" si="24"/>
        <v>0</v>
      </c>
      <c r="AB241" s="17">
        <f>IF(Q241="","",IF(R241="",'Project Guide'!$B$7-Q241,R241-Q241))</f>
        <v>43</v>
      </c>
      <c r="AC241" s="5" t="str">
        <f>IF(Q241="","Not Invoiced",IF(R241&lt;&gt;"","Paid",IF('Project Guide'!$B$7&gt;Q241+S241,"Overdue","Open")))</f>
        <v>Paid</v>
      </c>
      <c r="AD241" s="11">
        <f t="shared" si="25"/>
        <v>0</v>
      </c>
      <c r="AE241" s="5" t="str">
        <f t="shared" si="26"/>
        <v>2025-12</v>
      </c>
      <c r="AF241" s="44" t="str">
        <f t="shared" si="27"/>
        <v>Monitor</v>
      </c>
    </row>
    <row r="242" spans="1:32" ht="15">
      <c r="A242" s="5" t="s">
        <v>374</v>
      </c>
      <c r="B242" s="5" t="s">
        <v>113</v>
      </c>
      <c r="C242" s="5" t="s">
        <v>114</v>
      </c>
      <c r="D242" s="5" t="s">
        <v>91</v>
      </c>
      <c r="E242" s="5" t="s">
        <v>128</v>
      </c>
      <c r="F242" s="5" t="s">
        <v>129</v>
      </c>
      <c r="G242" s="5" t="s">
        <v>85</v>
      </c>
      <c r="H242" s="5" t="s">
        <v>75</v>
      </c>
      <c r="I242" s="5" t="s">
        <v>76</v>
      </c>
      <c r="J242" s="8">
        <v>46004.453786608799</v>
      </c>
      <c r="K242" s="8">
        <v>46008.453786608799</v>
      </c>
      <c r="L242" s="8">
        <v>46008.453786608799</v>
      </c>
      <c r="M242" s="8">
        <v>46032.453786608799</v>
      </c>
      <c r="N242" s="8">
        <v>46027.453786608799</v>
      </c>
      <c r="O242" s="11">
        <v>23639</v>
      </c>
      <c r="P242" s="11">
        <v>18626</v>
      </c>
      <c r="Q242" s="8">
        <v>46030.453786608799</v>
      </c>
      <c r="R242" s="8">
        <v>46076.453786608799</v>
      </c>
      <c r="S242" s="5">
        <v>45</v>
      </c>
      <c r="T242" s="5" t="s">
        <v>62</v>
      </c>
      <c r="U242" s="5" t="s">
        <v>63</v>
      </c>
      <c r="V242" s="11">
        <f t="shared" si="21"/>
        <v>5013</v>
      </c>
      <c r="W242" s="14">
        <f t="shared" si="22"/>
        <v>0.21206480815601336</v>
      </c>
      <c r="X242" s="17">
        <f>IF(N242="",'Project Guide'!$B$7-L242,N242-L242)</f>
        <v>19</v>
      </c>
      <c r="Y242" s="5" t="str">
        <f t="shared" si="23"/>
        <v>On Time</v>
      </c>
      <c r="Z242" s="17">
        <f>IF(N242="",MAX(0,'Project Guide'!$B$7-M242),MAX(0,N242-M242))</f>
        <v>0</v>
      </c>
      <c r="AA242" s="11">
        <f t="shared" si="24"/>
        <v>0</v>
      </c>
      <c r="AB242" s="17">
        <f>IF(Q242="","",IF(R242="",'Project Guide'!$B$7-Q242,R242-Q242))</f>
        <v>46</v>
      </c>
      <c r="AC242" s="5" t="str">
        <f>IF(Q242="","Not Invoiced",IF(R242&lt;&gt;"","Paid",IF('Project Guide'!$B$7&gt;Q242+S242,"Overdue","Open")))</f>
        <v>Paid</v>
      </c>
      <c r="AD242" s="11">
        <f t="shared" si="25"/>
        <v>0</v>
      </c>
      <c r="AE242" s="5" t="str">
        <f t="shared" si="26"/>
        <v>2025-12</v>
      </c>
      <c r="AF242" s="44" t="str">
        <f t="shared" si="27"/>
        <v>Monitor</v>
      </c>
    </row>
    <row r="243" spans="1:32" ht="15">
      <c r="A243" s="5" t="s">
        <v>375</v>
      </c>
      <c r="B243" s="5" t="s">
        <v>124</v>
      </c>
      <c r="C243" s="5" t="s">
        <v>125</v>
      </c>
      <c r="D243" s="5" t="s">
        <v>56</v>
      </c>
      <c r="E243" s="5" t="s">
        <v>46</v>
      </c>
      <c r="F243" s="5" t="s">
        <v>47</v>
      </c>
      <c r="G243" s="5" t="s">
        <v>48</v>
      </c>
      <c r="H243" s="5" t="s">
        <v>78</v>
      </c>
      <c r="I243" s="5" t="s">
        <v>79</v>
      </c>
      <c r="J243" s="8">
        <v>46003.304454143516</v>
      </c>
      <c r="K243" s="8">
        <v>46005.304454143516</v>
      </c>
      <c r="L243" s="8">
        <v>46009.304454143516</v>
      </c>
      <c r="M243" s="8">
        <v>46062.304454143516</v>
      </c>
      <c r="N243" s="8">
        <v>46058.304454143516</v>
      </c>
      <c r="O243" s="11">
        <v>25803</v>
      </c>
      <c r="P243" s="11">
        <v>17402</v>
      </c>
      <c r="Q243" s="8">
        <v>46060.304454143516</v>
      </c>
      <c r="R243" s="8"/>
      <c r="S243" s="5">
        <v>30</v>
      </c>
      <c r="T243" s="5" t="s">
        <v>62</v>
      </c>
      <c r="U243" s="5" t="s">
        <v>63</v>
      </c>
      <c r="V243" s="11">
        <f t="shared" si="21"/>
        <v>8401</v>
      </c>
      <c r="W243" s="14">
        <f t="shared" si="22"/>
        <v>0.32558229663217453</v>
      </c>
      <c r="X243" s="17">
        <f>IF(N243="",'Project Guide'!$B$7-L243,N243-L243)</f>
        <v>49</v>
      </c>
      <c r="Y243" s="5" t="str">
        <f t="shared" si="23"/>
        <v>On Time</v>
      </c>
      <c r="Z243" s="17">
        <f>IF(N243="",MAX(0,'Project Guide'!$B$7-M243),MAX(0,N243-M243))</f>
        <v>0</v>
      </c>
      <c r="AA243" s="11">
        <f t="shared" si="24"/>
        <v>0</v>
      </c>
      <c r="AB243" s="17">
        <f>IF(Q243="","",IF(R243="",'Project Guide'!$B$7-Q243,R243-Q243))</f>
        <v>184.69554585648439</v>
      </c>
      <c r="AC243" s="5" t="str">
        <f>IF(Q243="","Not Invoiced",IF(R243&lt;&gt;"","Paid",IF('Project Guide'!$B$7&gt;Q243+S243,"Overdue","Open")))</f>
        <v>Overdue</v>
      </c>
      <c r="AD243" s="11">
        <f t="shared" si="25"/>
        <v>25803</v>
      </c>
      <c r="AE243" s="5" t="str">
        <f t="shared" si="26"/>
        <v>2025-12</v>
      </c>
      <c r="AF243" s="44" t="str">
        <f t="shared" si="27"/>
        <v>P1</v>
      </c>
    </row>
    <row r="244" spans="1:32" ht="15">
      <c r="A244" s="5" t="s">
        <v>376</v>
      </c>
      <c r="B244" s="5" t="s">
        <v>65</v>
      </c>
      <c r="C244" s="5" t="s">
        <v>66</v>
      </c>
      <c r="D244" s="5" t="s">
        <v>67</v>
      </c>
      <c r="E244" s="5" t="s">
        <v>57</v>
      </c>
      <c r="F244" s="5" t="s">
        <v>58</v>
      </c>
      <c r="G244" s="5" t="s">
        <v>59</v>
      </c>
      <c r="H244" s="5" t="s">
        <v>75</v>
      </c>
      <c r="I244" s="5" t="s">
        <v>76</v>
      </c>
      <c r="J244" s="8">
        <v>46005.391422905093</v>
      </c>
      <c r="K244" s="8">
        <v>46006.391422905093</v>
      </c>
      <c r="L244" s="8">
        <v>46009.391422905093</v>
      </c>
      <c r="M244" s="8">
        <v>46071.391422905093</v>
      </c>
      <c r="N244" s="8">
        <v>46081.391422905093</v>
      </c>
      <c r="O244" s="11">
        <v>17453</v>
      </c>
      <c r="P244" s="11">
        <v>14270</v>
      </c>
      <c r="Q244" s="8">
        <v>46087.391422905093</v>
      </c>
      <c r="R244" s="8">
        <v>46133.391422905093</v>
      </c>
      <c r="S244" s="5">
        <v>45</v>
      </c>
      <c r="T244" s="5" t="s">
        <v>121</v>
      </c>
      <c r="U244" s="5" t="s">
        <v>122</v>
      </c>
      <c r="V244" s="11">
        <f t="shared" si="21"/>
        <v>3183</v>
      </c>
      <c r="W244" s="14">
        <f t="shared" si="22"/>
        <v>0.18237552283275082</v>
      </c>
      <c r="X244" s="17">
        <f>IF(N244="",'Project Guide'!$B$7-L244,N244-L244)</f>
        <v>72</v>
      </c>
      <c r="Y244" s="5" t="str">
        <f t="shared" si="23"/>
        <v>Late</v>
      </c>
      <c r="Z244" s="17">
        <f>IF(N244="",MAX(0,'Project Guide'!$B$7-M244),MAX(0,N244-M244))</f>
        <v>10</v>
      </c>
      <c r="AA244" s="11">
        <f t="shared" si="24"/>
        <v>17453</v>
      </c>
      <c r="AB244" s="17">
        <f>IF(Q244="","",IF(R244="",'Project Guide'!$B$7-Q244,R244-Q244))</f>
        <v>46</v>
      </c>
      <c r="AC244" s="5" t="str">
        <f>IF(Q244="","Not Invoiced",IF(R244&lt;&gt;"","Paid",IF('Project Guide'!$B$7&gt;Q244+S244,"Overdue","Open")))</f>
        <v>Paid</v>
      </c>
      <c r="AD244" s="11">
        <f t="shared" si="25"/>
        <v>0</v>
      </c>
      <c r="AE244" s="5" t="str">
        <f t="shared" si="26"/>
        <v>2025-12</v>
      </c>
      <c r="AF244" s="44" t="str">
        <f t="shared" si="27"/>
        <v>P2</v>
      </c>
    </row>
    <row r="245" spans="1:32" ht="15">
      <c r="A245" s="5" t="s">
        <v>377</v>
      </c>
      <c r="B245" s="5" t="s">
        <v>96</v>
      </c>
      <c r="C245" s="5" t="s">
        <v>97</v>
      </c>
      <c r="D245" s="5" t="s">
        <v>98</v>
      </c>
      <c r="E245" s="5" t="s">
        <v>92</v>
      </c>
      <c r="F245" s="5" t="s">
        <v>93</v>
      </c>
      <c r="G245" s="5" t="s">
        <v>94</v>
      </c>
      <c r="H245" s="5" t="s">
        <v>86</v>
      </c>
      <c r="I245" s="5" t="s">
        <v>87</v>
      </c>
      <c r="J245" s="8">
        <v>46009.323861041667</v>
      </c>
      <c r="K245" s="8">
        <v>46010.323861041667</v>
      </c>
      <c r="L245" s="8">
        <v>46011.323861041667</v>
      </c>
      <c r="M245" s="8">
        <v>46051.323861041667</v>
      </c>
      <c r="N245" s="8">
        <v>46053.323861041667</v>
      </c>
      <c r="O245" s="11">
        <v>45421</v>
      </c>
      <c r="P245" s="11">
        <v>29815</v>
      </c>
      <c r="Q245" s="8">
        <v>46056.323861041667</v>
      </c>
      <c r="R245" s="8">
        <v>46112.323861041667</v>
      </c>
      <c r="S245" s="5">
        <v>45</v>
      </c>
      <c r="T245" s="5" t="s">
        <v>121</v>
      </c>
      <c r="U245" s="5" t="s">
        <v>122</v>
      </c>
      <c r="V245" s="11">
        <f t="shared" si="21"/>
        <v>15606</v>
      </c>
      <c r="W245" s="14">
        <f t="shared" si="22"/>
        <v>0.3435855661478171</v>
      </c>
      <c r="X245" s="17">
        <f>IF(N245="",'Project Guide'!$B$7-L245,N245-L245)</f>
        <v>42</v>
      </c>
      <c r="Y245" s="5" t="str">
        <f t="shared" si="23"/>
        <v>Late</v>
      </c>
      <c r="Z245" s="17">
        <f>IF(N245="",MAX(0,'Project Guide'!$B$7-M245),MAX(0,N245-M245))</f>
        <v>2</v>
      </c>
      <c r="AA245" s="11">
        <f t="shared" si="24"/>
        <v>45421</v>
      </c>
      <c r="AB245" s="17">
        <f>IF(Q245="","",IF(R245="",'Project Guide'!$B$7-Q245,R245-Q245))</f>
        <v>56</v>
      </c>
      <c r="AC245" s="5" t="str">
        <f>IF(Q245="","Not Invoiced",IF(R245&lt;&gt;"","Paid",IF('Project Guide'!$B$7&gt;Q245+S245,"Overdue","Open")))</f>
        <v>Paid</v>
      </c>
      <c r="AD245" s="11">
        <f t="shared" si="25"/>
        <v>0</v>
      </c>
      <c r="AE245" s="5" t="str">
        <f t="shared" si="26"/>
        <v>2025-12</v>
      </c>
      <c r="AF245" s="44" t="str">
        <f t="shared" si="27"/>
        <v>P1</v>
      </c>
    </row>
    <row r="246" spans="1:32" ht="15">
      <c r="A246" s="5" t="s">
        <v>378</v>
      </c>
      <c r="B246" s="5" t="s">
        <v>103</v>
      </c>
      <c r="C246" s="5" t="s">
        <v>104</v>
      </c>
      <c r="D246" s="5" t="s">
        <v>98</v>
      </c>
      <c r="E246" s="5" t="s">
        <v>105</v>
      </c>
      <c r="F246" s="5" t="s">
        <v>106</v>
      </c>
      <c r="G246" s="5" t="s">
        <v>107</v>
      </c>
      <c r="H246" s="5" t="s">
        <v>60</v>
      </c>
      <c r="I246" s="5" t="s">
        <v>61</v>
      </c>
      <c r="J246" s="8">
        <v>46005.64355015046</v>
      </c>
      <c r="K246" s="8">
        <v>46010.64355015046</v>
      </c>
      <c r="L246" s="8">
        <v>46012.64355015046</v>
      </c>
      <c r="M246" s="8">
        <v>46064.64355015046</v>
      </c>
      <c r="N246" s="8">
        <v>46065.64355015046</v>
      </c>
      <c r="O246" s="11">
        <v>21530</v>
      </c>
      <c r="P246" s="11">
        <v>14603</v>
      </c>
      <c r="Q246" s="8">
        <v>46071.64355015046</v>
      </c>
      <c r="R246" s="8">
        <v>46112.64355015046</v>
      </c>
      <c r="S246" s="5">
        <v>45</v>
      </c>
      <c r="T246" s="5" t="s">
        <v>118</v>
      </c>
      <c r="U246" s="5" t="s">
        <v>119</v>
      </c>
      <c r="V246" s="11">
        <f t="shared" si="21"/>
        <v>6927</v>
      </c>
      <c r="W246" s="14">
        <f t="shared" si="22"/>
        <v>0.32173711100789598</v>
      </c>
      <c r="X246" s="17">
        <f>IF(N246="",'Project Guide'!$B$7-L246,N246-L246)</f>
        <v>53</v>
      </c>
      <c r="Y246" s="5" t="str">
        <f t="shared" si="23"/>
        <v>Late</v>
      </c>
      <c r="Z246" s="17">
        <f>IF(N246="",MAX(0,'Project Guide'!$B$7-M246),MAX(0,N246-M246))</f>
        <v>1</v>
      </c>
      <c r="AA246" s="11">
        <f t="shared" si="24"/>
        <v>21530</v>
      </c>
      <c r="AB246" s="17">
        <f>IF(Q246="","",IF(R246="",'Project Guide'!$B$7-Q246,R246-Q246))</f>
        <v>41</v>
      </c>
      <c r="AC246" s="5" t="str">
        <f>IF(Q246="","Not Invoiced",IF(R246&lt;&gt;"","Paid",IF('Project Guide'!$B$7&gt;Q246+S246,"Overdue","Open")))</f>
        <v>Paid</v>
      </c>
      <c r="AD246" s="11">
        <f t="shared" si="25"/>
        <v>0</v>
      </c>
      <c r="AE246" s="5" t="str">
        <f t="shared" si="26"/>
        <v>2025-12</v>
      </c>
      <c r="AF246" s="44" t="str">
        <f t="shared" si="27"/>
        <v>P2</v>
      </c>
    </row>
    <row r="247" spans="1:32" ht="15">
      <c r="A247" s="5" t="s">
        <v>379</v>
      </c>
      <c r="B247" s="5" t="s">
        <v>142</v>
      </c>
      <c r="C247" s="5" t="s">
        <v>143</v>
      </c>
      <c r="D247" s="5" t="s">
        <v>56</v>
      </c>
      <c r="E247" s="5" t="s">
        <v>150</v>
      </c>
      <c r="F247" s="5" t="s">
        <v>151</v>
      </c>
      <c r="G247" s="5" t="s">
        <v>117</v>
      </c>
      <c r="H247" s="5" t="s">
        <v>75</v>
      </c>
      <c r="I247" s="5" t="s">
        <v>76</v>
      </c>
      <c r="J247" s="8">
        <v>46008.300977303239</v>
      </c>
      <c r="K247" s="8">
        <v>46009.300977303239</v>
      </c>
      <c r="L247" s="8">
        <v>46013.300977303239</v>
      </c>
      <c r="M247" s="8">
        <v>46097.300977303239</v>
      </c>
      <c r="N247" s="8">
        <v>46097.300977303239</v>
      </c>
      <c r="O247" s="11">
        <v>23792</v>
      </c>
      <c r="P247" s="11">
        <v>17703</v>
      </c>
      <c r="Q247" s="8">
        <v>46103.300977303239</v>
      </c>
      <c r="R247" s="8">
        <v>46162.300977303239</v>
      </c>
      <c r="S247" s="5">
        <v>45</v>
      </c>
      <c r="T247" s="5" t="s">
        <v>62</v>
      </c>
      <c r="U247" s="5" t="s">
        <v>63</v>
      </c>
      <c r="V247" s="11">
        <f t="shared" si="21"/>
        <v>6089</v>
      </c>
      <c r="W247" s="14">
        <f t="shared" si="22"/>
        <v>0.25592636180228651</v>
      </c>
      <c r="X247" s="17">
        <f>IF(N247="",'Project Guide'!$B$7-L247,N247-L247)</f>
        <v>84</v>
      </c>
      <c r="Y247" s="5" t="str">
        <f t="shared" si="23"/>
        <v>On Time</v>
      </c>
      <c r="Z247" s="17">
        <f>IF(N247="",MAX(0,'Project Guide'!$B$7-M247),MAX(0,N247-M247))</f>
        <v>0</v>
      </c>
      <c r="AA247" s="11">
        <f t="shared" si="24"/>
        <v>0</v>
      </c>
      <c r="AB247" s="17">
        <f>IF(Q247="","",IF(R247="",'Project Guide'!$B$7-Q247,R247-Q247))</f>
        <v>59</v>
      </c>
      <c r="AC247" s="5" t="str">
        <f>IF(Q247="","Not Invoiced",IF(R247&lt;&gt;"","Paid",IF('Project Guide'!$B$7&gt;Q247+S247,"Overdue","Open")))</f>
        <v>Paid</v>
      </c>
      <c r="AD247" s="11">
        <f t="shared" si="25"/>
        <v>0</v>
      </c>
      <c r="AE247" s="5" t="str">
        <f t="shared" si="26"/>
        <v>2025-12</v>
      </c>
      <c r="AF247" s="44" t="str">
        <f t="shared" si="27"/>
        <v>Monitor</v>
      </c>
    </row>
    <row r="248" spans="1:32" ht="15">
      <c r="A248" s="5" t="s">
        <v>380</v>
      </c>
      <c r="B248" s="5" t="s">
        <v>43</v>
      </c>
      <c r="C248" s="5" t="s">
        <v>44</v>
      </c>
      <c r="D248" s="5" t="s">
        <v>45</v>
      </c>
      <c r="E248" s="5" t="s">
        <v>57</v>
      </c>
      <c r="F248" s="5" t="s">
        <v>58</v>
      </c>
      <c r="G248" s="5" t="s">
        <v>59</v>
      </c>
      <c r="H248" s="5" t="s">
        <v>75</v>
      </c>
      <c r="I248" s="5" t="s">
        <v>76</v>
      </c>
      <c r="J248" s="8">
        <v>46002.40499023148</v>
      </c>
      <c r="K248" s="8">
        <v>46009.40499023148</v>
      </c>
      <c r="L248" s="8">
        <v>46013.40499023148</v>
      </c>
      <c r="M248" s="8">
        <v>46074.40499023148</v>
      </c>
      <c r="N248" s="8">
        <v>46088.40499023148</v>
      </c>
      <c r="O248" s="11">
        <v>12035</v>
      </c>
      <c r="P248" s="11">
        <v>9674</v>
      </c>
      <c r="Q248" s="8">
        <v>46090.40499023148</v>
      </c>
      <c r="R248" s="8">
        <v>46144.40499023148</v>
      </c>
      <c r="S248" s="5">
        <v>45</v>
      </c>
      <c r="T248" s="5" t="s">
        <v>62</v>
      </c>
      <c r="U248" s="5" t="s">
        <v>63</v>
      </c>
      <c r="V248" s="11">
        <f t="shared" si="21"/>
        <v>2361</v>
      </c>
      <c r="W248" s="14">
        <f t="shared" si="22"/>
        <v>0.19617781470710427</v>
      </c>
      <c r="X248" s="17">
        <f>IF(N248="",'Project Guide'!$B$7-L248,N248-L248)</f>
        <v>75</v>
      </c>
      <c r="Y248" s="5" t="str">
        <f t="shared" si="23"/>
        <v>Late</v>
      </c>
      <c r="Z248" s="17">
        <f>IF(N248="",MAX(0,'Project Guide'!$B$7-M248),MAX(0,N248-M248))</f>
        <v>14</v>
      </c>
      <c r="AA248" s="11">
        <f t="shared" si="24"/>
        <v>12035</v>
      </c>
      <c r="AB248" s="17">
        <f>IF(Q248="","",IF(R248="",'Project Guide'!$B$7-Q248,R248-Q248))</f>
        <v>54</v>
      </c>
      <c r="AC248" s="5" t="str">
        <f>IF(Q248="","Not Invoiced",IF(R248&lt;&gt;"","Paid",IF('Project Guide'!$B$7&gt;Q248+S248,"Overdue","Open")))</f>
        <v>Paid</v>
      </c>
      <c r="AD248" s="11">
        <f t="shared" si="25"/>
        <v>0</v>
      </c>
      <c r="AE248" s="5" t="str">
        <f t="shared" si="26"/>
        <v>2025-12</v>
      </c>
      <c r="AF248" s="44" t="str">
        <f t="shared" si="27"/>
        <v>P2</v>
      </c>
    </row>
    <row r="249" spans="1:32" ht="15">
      <c r="A249" s="5" t="s">
        <v>381</v>
      </c>
      <c r="B249" s="5" t="s">
        <v>54</v>
      </c>
      <c r="C249" s="5" t="s">
        <v>55</v>
      </c>
      <c r="D249" s="5" t="s">
        <v>56</v>
      </c>
      <c r="E249" s="5" t="s">
        <v>128</v>
      </c>
      <c r="F249" s="5" t="s">
        <v>129</v>
      </c>
      <c r="G249" s="5" t="s">
        <v>85</v>
      </c>
      <c r="H249" s="5" t="s">
        <v>60</v>
      </c>
      <c r="I249" s="5" t="s">
        <v>61</v>
      </c>
      <c r="J249" s="8">
        <v>46004.852214675928</v>
      </c>
      <c r="K249" s="8">
        <v>46011.852214675928</v>
      </c>
      <c r="L249" s="8">
        <v>46013.852214675928</v>
      </c>
      <c r="M249" s="8">
        <v>46043.852214675928</v>
      </c>
      <c r="N249" s="8">
        <v>46035.852214675928</v>
      </c>
      <c r="O249" s="11">
        <v>6818</v>
      </c>
      <c r="P249" s="11">
        <v>4487</v>
      </c>
      <c r="Q249" s="8">
        <v>46040.852214675928</v>
      </c>
      <c r="R249" s="8">
        <v>46092.852214675928</v>
      </c>
      <c r="S249" s="5">
        <v>45</v>
      </c>
      <c r="T249" s="5" t="s">
        <v>62</v>
      </c>
      <c r="U249" s="5" t="s">
        <v>63</v>
      </c>
      <c r="V249" s="11">
        <f t="shared" si="21"/>
        <v>2331</v>
      </c>
      <c r="W249" s="14">
        <f t="shared" si="22"/>
        <v>0.34188911704312114</v>
      </c>
      <c r="X249" s="17">
        <f>IF(N249="",'Project Guide'!$B$7-L249,N249-L249)</f>
        <v>22</v>
      </c>
      <c r="Y249" s="5" t="str">
        <f t="shared" si="23"/>
        <v>On Time</v>
      </c>
      <c r="Z249" s="17">
        <f>IF(N249="",MAX(0,'Project Guide'!$B$7-M249),MAX(0,N249-M249))</f>
        <v>0</v>
      </c>
      <c r="AA249" s="11">
        <f t="shared" si="24"/>
        <v>0</v>
      </c>
      <c r="AB249" s="17">
        <f>IF(Q249="","",IF(R249="",'Project Guide'!$B$7-Q249,R249-Q249))</f>
        <v>52</v>
      </c>
      <c r="AC249" s="5" t="str">
        <f>IF(Q249="","Not Invoiced",IF(R249&lt;&gt;"","Paid",IF('Project Guide'!$B$7&gt;Q249+S249,"Overdue","Open")))</f>
        <v>Paid</v>
      </c>
      <c r="AD249" s="11">
        <f t="shared" si="25"/>
        <v>0</v>
      </c>
      <c r="AE249" s="5" t="str">
        <f t="shared" si="26"/>
        <v>2025-12</v>
      </c>
      <c r="AF249" s="44" t="str">
        <f t="shared" si="27"/>
        <v>Monitor</v>
      </c>
    </row>
    <row r="250" spans="1:32" ht="15">
      <c r="A250" s="5" t="s">
        <v>382</v>
      </c>
      <c r="B250" s="5" t="s">
        <v>81</v>
      </c>
      <c r="C250" s="5" t="s">
        <v>82</v>
      </c>
      <c r="D250" s="5" t="s">
        <v>45</v>
      </c>
      <c r="E250" s="5" t="s">
        <v>72</v>
      </c>
      <c r="F250" s="5" t="s">
        <v>73</v>
      </c>
      <c r="G250" s="5" t="s">
        <v>74</v>
      </c>
      <c r="H250" s="5" t="s">
        <v>60</v>
      </c>
      <c r="I250" s="5" t="s">
        <v>61</v>
      </c>
      <c r="J250" s="8">
        <v>45990.973671296299</v>
      </c>
      <c r="K250" s="8">
        <v>46013.973671296299</v>
      </c>
      <c r="L250" s="8">
        <v>46014.973671296299</v>
      </c>
      <c r="M250" s="8">
        <v>46069.973671296299</v>
      </c>
      <c r="N250" s="8">
        <v>46068.973671296299</v>
      </c>
      <c r="O250" s="11">
        <v>4713</v>
      </c>
      <c r="P250" s="11">
        <v>3342</v>
      </c>
      <c r="Q250" s="8">
        <v>46068.973671296299</v>
      </c>
      <c r="R250" s="8">
        <v>46104.973671296299</v>
      </c>
      <c r="S250" s="5">
        <v>45</v>
      </c>
      <c r="T250" s="5" t="s">
        <v>130</v>
      </c>
      <c r="U250" s="5" t="s">
        <v>131</v>
      </c>
      <c r="V250" s="11">
        <f t="shared" si="21"/>
        <v>1371</v>
      </c>
      <c r="W250" s="14">
        <f t="shared" si="22"/>
        <v>0.29089751750477405</v>
      </c>
      <c r="X250" s="17">
        <f>IF(N250="",'Project Guide'!$B$7-L250,N250-L250)</f>
        <v>54</v>
      </c>
      <c r="Y250" s="5" t="str">
        <f t="shared" si="23"/>
        <v>On Time</v>
      </c>
      <c r="Z250" s="17">
        <f>IF(N250="",MAX(0,'Project Guide'!$B$7-M250),MAX(0,N250-M250))</f>
        <v>0</v>
      </c>
      <c r="AA250" s="11">
        <f t="shared" si="24"/>
        <v>0</v>
      </c>
      <c r="AB250" s="17">
        <f>IF(Q250="","",IF(R250="",'Project Guide'!$B$7-Q250,R250-Q250))</f>
        <v>36</v>
      </c>
      <c r="AC250" s="5" t="str">
        <f>IF(Q250="","Not Invoiced",IF(R250&lt;&gt;"","Paid",IF('Project Guide'!$B$7&gt;Q250+S250,"Overdue","Open")))</f>
        <v>Paid</v>
      </c>
      <c r="AD250" s="11">
        <f t="shared" si="25"/>
        <v>0</v>
      </c>
      <c r="AE250" s="5" t="str">
        <f t="shared" si="26"/>
        <v>2025-12</v>
      </c>
      <c r="AF250" s="44" t="str">
        <f t="shared" si="27"/>
        <v>Monitor</v>
      </c>
    </row>
    <row r="251" spans="1:32" ht="15">
      <c r="A251" s="5" t="s">
        <v>383</v>
      </c>
      <c r="B251" s="5" t="s">
        <v>96</v>
      </c>
      <c r="C251" s="5" t="s">
        <v>97</v>
      </c>
      <c r="D251" s="5" t="s">
        <v>98</v>
      </c>
      <c r="E251" s="5" t="s">
        <v>46</v>
      </c>
      <c r="F251" s="5" t="s">
        <v>47</v>
      </c>
      <c r="G251" s="5" t="s">
        <v>48</v>
      </c>
      <c r="H251" s="5" t="s">
        <v>189</v>
      </c>
      <c r="I251" s="5" t="s">
        <v>190</v>
      </c>
      <c r="J251" s="8">
        <v>46014.13460085648</v>
      </c>
      <c r="K251" s="8">
        <v>46015.13460085648</v>
      </c>
      <c r="L251" s="8">
        <v>46015.13460085648</v>
      </c>
      <c r="M251" s="8">
        <v>46067.13460085648</v>
      </c>
      <c r="N251" s="8">
        <v>46067.13460085648</v>
      </c>
      <c r="O251" s="11">
        <v>5103</v>
      </c>
      <c r="P251" s="11">
        <v>3793</v>
      </c>
      <c r="Q251" s="8">
        <v>46073.13460085648</v>
      </c>
      <c r="R251" s="8">
        <v>46096.13460085648</v>
      </c>
      <c r="S251" s="5">
        <v>30</v>
      </c>
      <c r="T251" s="5" t="s">
        <v>62</v>
      </c>
      <c r="U251" s="5" t="s">
        <v>63</v>
      </c>
      <c r="V251" s="11">
        <f t="shared" si="21"/>
        <v>1310</v>
      </c>
      <c r="W251" s="14">
        <f t="shared" si="22"/>
        <v>0.25671173819321969</v>
      </c>
      <c r="X251" s="17">
        <f>IF(N251="",'Project Guide'!$B$7-L251,N251-L251)</f>
        <v>52</v>
      </c>
      <c r="Y251" s="5" t="str">
        <f t="shared" si="23"/>
        <v>On Time</v>
      </c>
      <c r="Z251" s="17">
        <f>IF(N251="",MAX(0,'Project Guide'!$B$7-M251),MAX(0,N251-M251))</f>
        <v>0</v>
      </c>
      <c r="AA251" s="11">
        <f t="shared" si="24"/>
        <v>0</v>
      </c>
      <c r="AB251" s="17">
        <f>IF(Q251="","",IF(R251="",'Project Guide'!$B$7-Q251,R251-Q251))</f>
        <v>23</v>
      </c>
      <c r="AC251" s="5" t="str">
        <f>IF(Q251="","Not Invoiced",IF(R251&lt;&gt;"","Paid",IF('Project Guide'!$B$7&gt;Q251+S251,"Overdue","Open")))</f>
        <v>Paid</v>
      </c>
      <c r="AD251" s="11">
        <f t="shared" si="25"/>
        <v>0</v>
      </c>
      <c r="AE251" s="5" t="str">
        <f t="shared" si="26"/>
        <v>2025-12</v>
      </c>
      <c r="AF251" s="44" t="str">
        <f t="shared" si="27"/>
        <v>Monitor</v>
      </c>
    </row>
    <row r="252" spans="1:32" ht="15">
      <c r="A252" s="5" t="s">
        <v>384</v>
      </c>
      <c r="B252" s="5" t="s">
        <v>138</v>
      </c>
      <c r="C252" s="5" t="s">
        <v>139</v>
      </c>
      <c r="D252" s="5" t="s">
        <v>98</v>
      </c>
      <c r="E252" s="5" t="s">
        <v>92</v>
      </c>
      <c r="F252" s="5" t="s">
        <v>93</v>
      </c>
      <c r="G252" s="5" t="s">
        <v>94</v>
      </c>
      <c r="H252" s="5" t="s">
        <v>75</v>
      </c>
      <c r="I252" s="5" t="s">
        <v>76</v>
      </c>
      <c r="J252" s="8">
        <v>45999.95973962963</v>
      </c>
      <c r="K252" s="8">
        <v>46011.95973962963</v>
      </c>
      <c r="L252" s="8">
        <v>46015.95973962963</v>
      </c>
      <c r="M252" s="8">
        <v>46046.95973962963</v>
      </c>
      <c r="N252" s="8">
        <v>46041.95973962963</v>
      </c>
      <c r="O252" s="11">
        <v>22904</v>
      </c>
      <c r="P252" s="11">
        <v>17355</v>
      </c>
      <c r="Q252" s="8">
        <v>46043.95973962963</v>
      </c>
      <c r="R252" s="8">
        <v>46082.95973962963</v>
      </c>
      <c r="S252" s="5">
        <v>45</v>
      </c>
      <c r="T252" s="5" t="s">
        <v>130</v>
      </c>
      <c r="U252" s="5" t="s">
        <v>131</v>
      </c>
      <c r="V252" s="11">
        <f t="shared" si="21"/>
        <v>5549</v>
      </c>
      <c r="W252" s="14">
        <f t="shared" si="22"/>
        <v>0.24227209221096752</v>
      </c>
      <c r="X252" s="17">
        <f>IF(N252="",'Project Guide'!$B$7-L252,N252-L252)</f>
        <v>26</v>
      </c>
      <c r="Y252" s="5" t="str">
        <f t="shared" si="23"/>
        <v>On Time</v>
      </c>
      <c r="Z252" s="17">
        <f>IF(N252="",MAX(0,'Project Guide'!$B$7-M252),MAX(0,N252-M252))</f>
        <v>0</v>
      </c>
      <c r="AA252" s="11">
        <f t="shared" si="24"/>
        <v>0</v>
      </c>
      <c r="AB252" s="17">
        <f>IF(Q252="","",IF(R252="",'Project Guide'!$B$7-Q252,R252-Q252))</f>
        <v>39</v>
      </c>
      <c r="AC252" s="5" t="str">
        <f>IF(Q252="","Not Invoiced",IF(R252&lt;&gt;"","Paid",IF('Project Guide'!$B$7&gt;Q252+S252,"Overdue","Open")))</f>
        <v>Paid</v>
      </c>
      <c r="AD252" s="11">
        <f t="shared" si="25"/>
        <v>0</v>
      </c>
      <c r="AE252" s="5" t="str">
        <f t="shared" si="26"/>
        <v>2025-12</v>
      </c>
      <c r="AF252" s="44" t="str">
        <f t="shared" si="27"/>
        <v>Monitor</v>
      </c>
    </row>
    <row r="253" spans="1:32" ht="15">
      <c r="A253" s="5" t="s">
        <v>385</v>
      </c>
      <c r="B253" s="5" t="s">
        <v>113</v>
      </c>
      <c r="C253" s="5" t="s">
        <v>114</v>
      </c>
      <c r="D253" s="5" t="s">
        <v>91</v>
      </c>
      <c r="E253" s="5" t="s">
        <v>46</v>
      </c>
      <c r="F253" s="5" t="s">
        <v>47</v>
      </c>
      <c r="G253" s="5" t="s">
        <v>48</v>
      </c>
      <c r="H253" s="5" t="s">
        <v>49</v>
      </c>
      <c r="I253" s="5" t="s">
        <v>50</v>
      </c>
      <c r="J253" s="8">
        <v>45998.204421458337</v>
      </c>
      <c r="K253" s="8">
        <v>46014.204421458337</v>
      </c>
      <c r="L253" s="8">
        <v>46016.204421458337</v>
      </c>
      <c r="M253" s="8">
        <v>46076.204421458337</v>
      </c>
      <c r="N253" s="8">
        <v>46072.204421458337</v>
      </c>
      <c r="O253" s="11">
        <v>59257</v>
      </c>
      <c r="P253" s="11">
        <v>40588</v>
      </c>
      <c r="Q253" s="8">
        <v>46072.204421458337</v>
      </c>
      <c r="R253" s="8">
        <v>46114.204421458337</v>
      </c>
      <c r="S253" s="5">
        <v>30</v>
      </c>
      <c r="T253" s="5" t="s">
        <v>130</v>
      </c>
      <c r="U253" s="5" t="s">
        <v>131</v>
      </c>
      <c r="V253" s="11">
        <f t="shared" si="21"/>
        <v>18669</v>
      </c>
      <c r="W253" s="14">
        <f t="shared" si="22"/>
        <v>0.31505138633410401</v>
      </c>
      <c r="X253" s="17">
        <f>IF(N253="",'Project Guide'!$B$7-L253,N253-L253)</f>
        <v>56</v>
      </c>
      <c r="Y253" s="5" t="str">
        <f t="shared" si="23"/>
        <v>On Time</v>
      </c>
      <c r="Z253" s="17">
        <f>IF(N253="",MAX(0,'Project Guide'!$B$7-M253),MAX(0,N253-M253))</f>
        <v>0</v>
      </c>
      <c r="AA253" s="11">
        <f t="shared" si="24"/>
        <v>0</v>
      </c>
      <c r="AB253" s="17">
        <f>IF(Q253="","",IF(R253="",'Project Guide'!$B$7-Q253,R253-Q253))</f>
        <v>42</v>
      </c>
      <c r="AC253" s="5" t="str">
        <f>IF(Q253="","Not Invoiced",IF(R253&lt;&gt;"","Paid",IF('Project Guide'!$B$7&gt;Q253+S253,"Overdue","Open")))</f>
        <v>Paid</v>
      </c>
      <c r="AD253" s="11">
        <f t="shared" si="25"/>
        <v>0</v>
      </c>
      <c r="AE253" s="5" t="str">
        <f t="shared" si="26"/>
        <v>2025-12</v>
      </c>
      <c r="AF253" s="44" t="str">
        <f t="shared" si="27"/>
        <v>Monitor</v>
      </c>
    </row>
    <row r="254" spans="1:32" ht="15">
      <c r="A254" s="5" t="s">
        <v>386</v>
      </c>
      <c r="B254" s="5" t="s">
        <v>43</v>
      </c>
      <c r="C254" s="5" t="s">
        <v>44</v>
      </c>
      <c r="D254" s="5" t="s">
        <v>45</v>
      </c>
      <c r="E254" s="5" t="s">
        <v>150</v>
      </c>
      <c r="F254" s="5" t="s">
        <v>151</v>
      </c>
      <c r="G254" s="5" t="s">
        <v>117</v>
      </c>
      <c r="H254" s="5" t="s">
        <v>49</v>
      </c>
      <c r="I254" s="5" t="s">
        <v>50</v>
      </c>
      <c r="J254" s="8">
        <v>46014.941297083336</v>
      </c>
      <c r="K254" s="8">
        <v>46017.941297083336</v>
      </c>
      <c r="L254" s="8">
        <v>46017.941297083336</v>
      </c>
      <c r="M254" s="8">
        <v>46092.941297083336</v>
      </c>
      <c r="N254" s="8">
        <v>46087.941297083336</v>
      </c>
      <c r="O254" s="11">
        <v>48845</v>
      </c>
      <c r="P254" s="11">
        <v>36242</v>
      </c>
      <c r="Q254" s="8">
        <v>46089.941297083336</v>
      </c>
      <c r="R254" s="8">
        <v>46146.941297083336</v>
      </c>
      <c r="S254" s="5">
        <v>45</v>
      </c>
      <c r="T254" s="5" t="s">
        <v>62</v>
      </c>
      <c r="U254" s="5" t="s">
        <v>63</v>
      </c>
      <c r="V254" s="11">
        <f t="shared" si="21"/>
        <v>12603</v>
      </c>
      <c r="W254" s="14">
        <f t="shared" si="22"/>
        <v>0.25802026819531171</v>
      </c>
      <c r="X254" s="17">
        <f>IF(N254="",'Project Guide'!$B$7-L254,N254-L254)</f>
        <v>70</v>
      </c>
      <c r="Y254" s="5" t="str">
        <f t="shared" si="23"/>
        <v>On Time</v>
      </c>
      <c r="Z254" s="17">
        <f>IF(N254="",MAX(0,'Project Guide'!$B$7-M254),MAX(0,N254-M254))</f>
        <v>0</v>
      </c>
      <c r="AA254" s="11">
        <f t="shared" si="24"/>
        <v>0</v>
      </c>
      <c r="AB254" s="17">
        <f>IF(Q254="","",IF(R254="",'Project Guide'!$B$7-Q254,R254-Q254))</f>
        <v>57</v>
      </c>
      <c r="AC254" s="5" t="str">
        <f>IF(Q254="","Not Invoiced",IF(R254&lt;&gt;"","Paid",IF('Project Guide'!$B$7&gt;Q254+S254,"Overdue","Open")))</f>
        <v>Paid</v>
      </c>
      <c r="AD254" s="11">
        <f t="shared" si="25"/>
        <v>0</v>
      </c>
      <c r="AE254" s="5" t="str">
        <f t="shared" si="26"/>
        <v>2025-12</v>
      </c>
      <c r="AF254" s="44" t="str">
        <f t="shared" si="27"/>
        <v>Monitor</v>
      </c>
    </row>
    <row r="255" spans="1:32" ht="15">
      <c r="A255" s="5" t="s">
        <v>387</v>
      </c>
      <c r="B255" s="5" t="s">
        <v>89</v>
      </c>
      <c r="C255" s="5" t="s">
        <v>90</v>
      </c>
      <c r="D255" s="5" t="s">
        <v>91</v>
      </c>
      <c r="E255" s="5" t="s">
        <v>83</v>
      </c>
      <c r="F255" s="5" t="s">
        <v>84</v>
      </c>
      <c r="G255" s="5" t="s">
        <v>85</v>
      </c>
      <c r="H255" s="5" t="s">
        <v>78</v>
      </c>
      <c r="I255" s="5" t="s">
        <v>79</v>
      </c>
      <c r="J255" s="8">
        <v>46013.203699583333</v>
      </c>
      <c r="K255" s="8">
        <v>46014.203699583333</v>
      </c>
      <c r="L255" s="8">
        <v>46018.203699583333</v>
      </c>
      <c r="M255" s="8">
        <v>46042.203699583333</v>
      </c>
      <c r="N255" s="8">
        <v>46034.203699583333</v>
      </c>
      <c r="O255" s="11">
        <v>14651</v>
      </c>
      <c r="P255" s="11">
        <v>10008</v>
      </c>
      <c r="Q255" s="8">
        <v>46038.203699583333</v>
      </c>
      <c r="R255" s="8">
        <v>46081.203699583333</v>
      </c>
      <c r="S255" s="5">
        <v>30</v>
      </c>
      <c r="T255" s="5" t="s">
        <v>62</v>
      </c>
      <c r="U255" s="5" t="s">
        <v>63</v>
      </c>
      <c r="V255" s="11">
        <f t="shared" si="21"/>
        <v>4643</v>
      </c>
      <c r="W255" s="14">
        <f t="shared" si="22"/>
        <v>0.31690669578868336</v>
      </c>
      <c r="X255" s="17">
        <f>IF(N255="",'Project Guide'!$B$7-L255,N255-L255)</f>
        <v>16</v>
      </c>
      <c r="Y255" s="5" t="str">
        <f t="shared" si="23"/>
        <v>On Time</v>
      </c>
      <c r="Z255" s="17">
        <f>IF(N255="",MAX(0,'Project Guide'!$B$7-M255),MAX(0,N255-M255))</f>
        <v>0</v>
      </c>
      <c r="AA255" s="11">
        <f t="shared" si="24"/>
        <v>0</v>
      </c>
      <c r="AB255" s="17">
        <f>IF(Q255="","",IF(R255="",'Project Guide'!$B$7-Q255,R255-Q255))</f>
        <v>43</v>
      </c>
      <c r="AC255" s="5" t="str">
        <f>IF(Q255="","Not Invoiced",IF(R255&lt;&gt;"","Paid",IF('Project Guide'!$B$7&gt;Q255+S255,"Overdue","Open")))</f>
        <v>Paid</v>
      </c>
      <c r="AD255" s="11">
        <f t="shared" si="25"/>
        <v>0</v>
      </c>
      <c r="AE255" s="5" t="str">
        <f t="shared" si="26"/>
        <v>2025-12</v>
      </c>
      <c r="AF255" s="44" t="str">
        <f t="shared" si="27"/>
        <v>Monitor</v>
      </c>
    </row>
    <row r="256" spans="1:32" ht="15">
      <c r="A256" s="5" t="s">
        <v>388</v>
      </c>
      <c r="B256" s="5" t="s">
        <v>110</v>
      </c>
      <c r="C256" s="5" t="s">
        <v>111</v>
      </c>
      <c r="D256" s="5" t="s">
        <v>91</v>
      </c>
      <c r="E256" s="5" t="s">
        <v>83</v>
      </c>
      <c r="F256" s="5" t="s">
        <v>84</v>
      </c>
      <c r="G256" s="5" t="s">
        <v>85</v>
      </c>
      <c r="H256" s="5" t="s">
        <v>75</v>
      </c>
      <c r="I256" s="5" t="s">
        <v>76</v>
      </c>
      <c r="J256" s="8">
        <v>46009.246673773145</v>
      </c>
      <c r="K256" s="8">
        <v>46016.246673773145</v>
      </c>
      <c r="L256" s="8">
        <v>46019.246673773145</v>
      </c>
      <c r="M256" s="8">
        <v>46034.246673773145</v>
      </c>
      <c r="N256" s="8">
        <v>46035.246673773145</v>
      </c>
      <c r="O256" s="11">
        <v>17879</v>
      </c>
      <c r="P256" s="11">
        <v>14281</v>
      </c>
      <c r="Q256" s="8">
        <v>46038.246673773145</v>
      </c>
      <c r="R256" s="8">
        <v>46093.246673773145</v>
      </c>
      <c r="S256" s="5">
        <v>60</v>
      </c>
      <c r="T256" s="5" t="s">
        <v>118</v>
      </c>
      <c r="U256" s="5" t="s">
        <v>119</v>
      </c>
      <c r="V256" s="11">
        <f t="shared" si="21"/>
        <v>3598</v>
      </c>
      <c r="W256" s="14">
        <f t="shared" si="22"/>
        <v>0.20124168018345545</v>
      </c>
      <c r="X256" s="17">
        <f>IF(N256="",'Project Guide'!$B$7-L256,N256-L256)</f>
        <v>16</v>
      </c>
      <c r="Y256" s="5" t="str">
        <f t="shared" si="23"/>
        <v>Late</v>
      </c>
      <c r="Z256" s="17">
        <f>IF(N256="",MAX(0,'Project Guide'!$B$7-M256),MAX(0,N256-M256))</f>
        <v>1</v>
      </c>
      <c r="AA256" s="11">
        <f t="shared" si="24"/>
        <v>17879</v>
      </c>
      <c r="AB256" s="17">
        <f>IF(Q256="","",IF(R256="",'Project Guide'!$B$7-Q256,R256-Q256))</f>
        <v>55</v>
      </c>
      <c r="AC256" s="5" t="str">
        <f>IF(Q256="","Not Invoiced",IF(R256&lt;&gt;"","Paid",IF('Project Guide'!$B$7&gt;Q256+S256,"Overdue","Open")))</f>
        <v>Paid</v>
      </c>
      <c r="AD256" s="11">
        <f t="shared" si="25"/>
        <v>0</v>
      </c>
      <c r="AE256" s="5" t="str">
        <f t="shared" si="26"/>
        <v>2025-12</v>
      </c>
      <c r="AF256" s="44" t="str">
        <f t="shared" si="27"/>
        <v>P3</v>
      </c>
    </row>
    <row r="257" spans="1:32" ht="15">
      <c r="A257" s="5" t="s">
        <v>389</v>
      </c>
      <c r="B257" s="5" t="s">
        <v>96</v>
      </c>
      <c r="C257" s="5" t="s">
        <v>97</v>
      </c>
      <c r="D257" s="5" t="s">
        <v>98</v>
      </c>
      <c r="E257" s="5" t="s">
        <v>146</v>
      </c>
      <c r="F257" s="5" t="s">
        <v>147</v>
      </c>
      <c r="G257" s="5" t="s">
        <v>85</v>
      </c>
      <c r="H257" s="5" t="s">
        <v>75</v>
      </c>
      <c r="I257" s="5" t="s">
        <v>76</v>
      </c>
      <c r="J257" s="8">
        <v>46012.919061284723</v>
      </c>
      <c r="K257" s="8">
        <v>46016.919061284723</v>
      </c>
      <c r="L257" s="8">
        <v>46019.919061284723</v>
      </c>
      <c r="M257" s="8">
        <v>46039.919061284723</v>
      </c>
      <c r="N257" s="8">
        <v>46039.919061284723</v>
      </c>
      <c r="O257" s="11">
        <v>5554</v>
      </c>
      <c r="P257" s="11">
        <v>4101</v>
      </c>
      <c r="Q257" s="8">
        <v>46039.919061284723</v>
      </c>
      <c r="R257" s="8">
        <v>46097.919061284723</v>
      </c>
      <c r="S257" s="5">
        <v>45</v>
      </c>
      <c r="T257" s="5" t="s">
        <v>62</v>
      </c>
      <c r="U257" s="5" t="s">
        <v>63</v>
      </c>
      <c r="V257" s="11">
        <f t="shared" si="21"/>
        <v>1453</v>
      </c>
      <c r="W257" s="14">
        <f t="shared" si="22"/>
        <v>0.26161325171047894</v>
      </c>
      <c r="X257" s="17">
        <f>IF(N257="",'Project Guide'!$B$7-L257,N257-L257)</f>
        <v>20</v>
      </c>
      <c r="Y257" s="5" t="str">
        <f t="shared" si="23"/>
        <v>On Time</v>
      </c>
      <c r="Z257" s="17">
        <f>IF(N257="",MAX(0,'Project Guide'!$B$7-M257),MAX(0,N257-M257))</f>
        <v>0</v>
      </c>
      <c r="AA257" s="11">
        <f t="shared" si="24"/>
        <v>0</v>
      </c>
      <c r="AB257" s="17">
        <f>IF(Q257="","",IF(R257="",'Project Guide'!$B$7-Q257,R257-Q257))</f>
        <v>58</v>
      </c>
      <c r="AC257" s="5" t="str">
        <f>IF(Q257="","Not Invoiced",IF(R257&lt;&gt;"","Paid",IF('Project Guide'!$B$7&gt;Q257+S257,"Overdue","Open")))</f>
        <v>Paid</v>
      </c>
      <c r="AD257" s="11">
        <f t="shared" si="25"/>
        <v>0</v>
      </c>
      <c r="AE257" s="5" t="str">
        <f t="shared" si="26"/>
        <v>2025-12</v>
      </c>
      <c r="AF257" s="44" t="str">
        <f t="shared" si="27"/>
        <v>Monitor</v>
      </c>
    </row>
    <row r="258" spans="1:32" ht="15">
      <c r="A258" s="5" t="s">
        <v>390</v>
      </c>
      <c r="B258" s="5" t="s">
        <v>110</v>
      </c>
      <c r="C258" s="5" t="s">
        <v>111</v>
      </c>
      <c r="D258" s="5" t="s">
        <v>91</v>
      </c>
      <c r="E258" s="5" t="s">
        <v>128</v>
      </c>
      <c r="F258" s="5" t="s">
        <v>129</v>
      </c>
      <c r="G258" s="5" t="s">
        <v>85</v>
      </c>
      <c r="H258" s="5" t="s">
        <v>60</v>
      </c>
      <c r="I258" s="5" t="s">
        <v>61</v>
      </c>
      <c r="J258" s="8">
        <v>46013.225309872687</v>
      </c>
      <c r="K258" s="8">
        <v>46017.225309872687</v>
      </c>
      <c r="L258" s="8">
        <v>46020.225309872687</v>
      </c>
      <c r="M258" s="8">
        <v>46042.225309872687</v>
      </c>
      <c r="N258" s="8">
        <v>46044.225309872687</v>
      </c>
      <c r="O258" s="11">
        <v>7892</v>
      </c>
      <c r="P258" s="11">
        <v>5536</v>
      </c>
      <c r="Q258" s="8">
        <v>46048.225309872687</v>
      </c>
      <c r="R258" s="8"/>
      <c r="S258" s="5">
        <v>45</v>
      </c>
      <c r="T258" s="5" t="s">
        <v>118</v>
      </c>
      <c r="U258" s="5" t="s">
        <v>119</v>
      </c>
      <c r="V258" s="11">
        <f t="shared" ref="V258:V321" si="28">O258-P258</f>
        <v>2356</v>
      </c>
      <c r="W258" s="14">
        <f t="shared" ref="W258:W321" si="29">IFERROR(V258/O258,0)</f>
        <v>0.29853015712113534</v>
      </c>
      <c r="X258" s="17">
        <f>IF(N258="",'Project Guide'!$B$7-L258,N258-L258)</f>
        <v>24</v>
      </c>
      <c r="Y258" s="5" t="str">
        <f t="shared" ref="Y258:Y321" si="30">IF(N258="","Open",IF(N258&lt;=M258,"On Time","Late"))</f>
        <v>Late</v>
      </c>
      <c r="Z258" s="17">
        <f>IF(N258="",MAX(0,'Project Guide'!$B$7-M258),MAX(0,N258-M258))</f>
        <v>2</v>
      </c>
      <c r="AA258" s="11">
        <f t="shared" ref="AA258:AA321" si="31">IF(Z258&gt;0,O258,0)</f>
        <v>7892</v>
      </c>
      <c r="AB258" s="17">
        <f>IF(Q258="","",IF(R258="",'Project Guide'!$B$7-Q258,R258-Q258))</f>
        <v>196.77469012731308</v>
      </c>
      <c r="AC258" s="5" t="str">
        <f>IF(Q258="","Not Invoiced",IF(R258&lt;&gt;"","Paid",IF('Project Guide'!$B$7&gt;Q258+S258,"Overdue","Open")))</f>
        <v>Overdue</v>
      </c>
      <c r="AD258" s="11">
        <f t="shared" ref="AD258:AD321" si="32">IF(OR(AC258="Open",AC258="Overdue"),O258,0)</f>
        <v>7892</v>
      </c>
      <c r="AE258" s="5" t="str">
        <f t="shared" ref="AE258:AE321" si="33">TEXT(L258,"yyyy-mm")</f>
        <v>2025-12</v>
      </c>
      <c r="AF258" s="44" t="str">
        <f t="shared" ref="AF258:AF321" si="34">IF(OR(AC258="Overdue",AA258&gt;=40000,Z258&gt;=15),"P1",IF(OR(Z258&gt;=7,AA258&gt;=20000),"P2",IF(Z258&gt;0,"P3","Monitor")))</f>
        <v>P1</v>
      </c>
    </row>
    <row r="259" spans="1:32" ht="15">
      <c r="A259" s="5" t="s">
        <v>391</v>
      </c>
      <c r="B259" s="5" t="s">
        <v>89</v>
      </c>
      <c r="C259" s="5" t="s">
        <v>90</v>
      </c>
      <c r="D259" s="5" t="s">
        <v>91</v>
      </c>
      <c r="E259" s="5" t="s">
        <v>72</v>
      </c>
      <c r="F259" s="5" t="s">
        <v>73</v>
      </c>
      <c r="G259" s="5" t="s">
        <v>74</v>
      </c>
      <c r="H259" s="5" t="s">
        <v>189</v>
      </c>
      <c r="I259" s="5" t="s">
        <v>190</v>
      </c>
      <c r="J259" s="8">
        <v>46019.009313101851</v>
      </c>
      <c r="K259" s="8">
        <v>46020.009313101851</v>
      </c>
      <c r="L259" s="8">
        <v>46024.009313101851</v>
      </c>
      <c r="M259" s="8">
        <v>46079.009313101851</v>
      </c>
      <c r="N259" s="8">
        <v>46086.009313101851</v>
      </c>
      <c r="O259" s="11">
        <v>14167</v>
      </c>
      <c r="P259" s="11">
        <v>9697</v>
      </c>
      <c r="Q259" s="8">
        <v>46090.009313101851</v>
      </c>
      <c r="R259" s="8">
        <v>46144.009313101851</v>
      </c>
      <c r="S259" s="5">
        <v>45</v>
      </c>
      <c r="T259" s="5" t="s">
        <v>118</v>
      </c>
      <c r="U259" s="5" t="s">
        <v>119</v>
      </c>
      <c r="V259" s="11">
        <f t="shared" si="28"/>
        <v>4470</v>
      </c>
      <c r="W259" s="14">
        <f t="shared" si="29"/>
        <v>0.31552198771793605</v>
      </c>
      <c r="X259" s="17">
        <f>IF(N259="",'Project Guide'!$B$7-L259,N259-L259)</f>
        <v>62</v>
      </c>
      <c r="Y259" s="5" t="str">
        <f t="shared" si="30"/>
        <v>Late</v>
      </c>
      <c r="Z259" s="17">
        <f>IF(N259="",MAX(0,'Project Guide'!$B$7-M259),MAX(0,N259-M259))</f>
        <v>7</v>
      </c>
      <c r="AA259" s="11">
        <f t="shared" si="31"/>
        <v>14167</v>
      </c>
      <c r="AB259" s="17">
        <f>IF(Q259="","",IF(R259="",'Project Guide'!$B$7-Q259,R259-Q259))</f>
        <v>54</v>
      </c>
      <c r="AC259" s="5" t="str">
        <f>IF(Q259="","Not Invoiced",IF(R259&lt;&gt;"","Paid",IF('Project Guide'!$B$7&gt;Q259+S259,"Overdue","Open")))</f>
        <v>Paid</v>
      </c>
      <c r="AD259" s="11">
        <f t="shared" si="32"/>
        <v>0</v>
      </c>
      <c r="AE259" s="5" t="str">
        <f t="shared" si="33"/>
        <v>2026-01</v>
      </c>
      <c r="AF259" s="44" t="str">
        <f t="shared" si="34"/>
        <v>P2</v>
      </c>
    </row>
    <row r="260" spans="1:32" ht="15">
      <c r="A260" s="5" t="s">
        <v>392</v>
      </c>
      <c r="B260" s="5" t="s">
        <v>168</v>
      </c>
      <c r="C260" s="5" t="s">
        <v>169</v>
      </c>
      <c r="D260" s="5" t="s">
        <v>67</v>
      </c>
      <c r="E260" s="5" t="s">
        <v>115</v>
      </c>
      <c r="F260" s="5" t="s">
        <v>116</v>
      </c>
      <c r="G260" s="5" t="s">
        <v>117</v>
      </c>
      <c r="H260" s="5" t="s">
        <v>86</v>
      </c>
      <c r="I260" s="5" t="s">
        <v>87</v>
      </c>
      <c r="J260" s="8">
        <v>46021.408479861107</v>
      </c>
      <c r="K260" s="8">
        <v>46023.408479861107</v>
      </c>
      <c r="L260" s="8">
        <v>46025.408479861107</v>
      </c>
      <c r="M260" s="8">
        <v>46092.408479861107</v>
      </c>
      <c r="N260" s="8">
        <v>46103.408479861107</v>
      </c>
      <c r="O260" s="11">
        <v>21266</v>
      </c>
      <c r="P260" s="11">
        <v>15456</v>
      </c>
      <c r="Q260" s="8">
        <v>46108.408479861107</v>
      </c>
      <c r="R260" s="8">
        <v>46146.408479861107</v>
      </c>
      <c r="S260" s="5">
        <v>45</v>
      </c>
      <c r="T260" s="5" t="s">
        <v>121</v>
      </c>
      <c r="U260" s="5" t="s">
        <v>122</v>
      </c>
      <c r="V260" s="11">
        <f t="shared" si="28"/>
        <v>5810</v>
      </c>
      <c r="W260" s="14">
        <f t="shared" si="29"/>
        <v>0.27320605661619485</v>
      </c>
      <c r="X260" s="17">
        <f>IF(N260="",'Project Guide'!$B$7-L260,N260-L260)</f>
        <v>78</v>
      </c>
      <c r="Y260" s="5" t="str">
        <f t="shared" si="30"/>
        <v>Late</v>
      </c>
      <c r="Z260" s="17">
        <f>IF(N260="",MAX(0,'Project Guide'!$B$7-M260),MAX(0,N260-M260))</f>
        <v>11</v>
      </c>
      <c r="AA260" s="11">
        <f t="shared" si="31"/>
        <v>21266</v>
      </c>
      <c r="AB260" s="17">
        <f>IF(Q260="","",IF(R260="",'Project Guide'!$B$7-Q260,R260-Q260))</f>
        <v>38</v>
      </c>
      <c r="AC260" s="5" t="str">
        <f>IF(Q260="","Not Invoiced",IF(R260&lt;&gt;"","Paid",IF('Project Guide'!$B$7&gt;Q260+S260,"Overdue","Open")))</f>
        <v>Paid</v>
      </c>
      <c r="AD260" s="11">
        <f t="shared" si="32"/>
        <v>0</v>
      </c>
      <c r="AE260" s="5" t="str">
        <f t="shared" si="33"/>
        <v>2026-01</v>
      </c>
      <c r="AF260" s="44" t="str">
        <f t="shared" si="34"/>
        <v>P2</v>
      </c>
    </row>
    <row r="261" spans="1:32" ht="15">
      <c r="A261" s="5" t="s">
        <v>393</v>
      </c>
      <c r="B261" s="5" t="s">
        <v>103</v>
      </c>
      <c r="C261" s="5" t="s">
        <v>104</v>
      </c>
      <c r="D261" s="5" t="s">
        <v>98</v>
      </c>
      <c r="E261" s="5" t="s">
        <v>146</v>
      </c>
      <c r="F261" s="5" t="s">
        <v>147</v>
      </c>
      <c r="G261" s="5" t="s">
        <v>85</v>
      </c>
      <c r="H261" s="5" t="s">
        <v>49</v>
      </c>
      <c r="I261" s="5" t="s">
        <v>50</v>
      </c>
      <c r="J261" s="8">
        <v>46021.961403576388</v>
      </c>
      <c r="K261" s="8">
        <v>46022.961403576388</v>
      </c>
      <c r="L261" s="8">
        <v>46026.961403576388</v>
      </c>
      <c r="M261" s="8">
        <v>46049.961403576388</v>
      </c>
      <c r="N261" s="8">
        <v>46043.961403576388</v>
      </c>
      <c r="O261" s="11">
        <v>33043</v>
      </c>
      <c r="P261" s="11">
        <v>26603</v>
      </c>
      <c r="Q261" s="8">
        <v>46048.961403576388</v>
      </c>
      <c r="R261" s="8">
        <v>46087.961403576388</v>
      </c>
      <c r="S261" s="5">
        <v>45</v>
      </c>
      <c r="T261" s="5" t="s">
        <v>62</v>
      </c>
      <c r="U261" s="5" t="s">
        <v>63</v>
      </c>
      <c r="V261" s="11">
        <f t="shared" si="28"/>
        <v>6440</v>
      </c>
      <c r="W261" s="14">
        <f t="shared" si="29"/>
        <v>0.19489755772780923</v>
      </c>
      <c r="X261" s="17">
        <f>IF(N261="",'Project Guide'!$B$7-L261,N261-L261)</f>
        <v>17</v>
      </c>
      <c r="Y261" s="5" t="str">
        <f t="shared" si="30"/>
        <v>On Time</v>
      </c>
      <c r="Z261" s="17">
        <f>IF(N261="",MAX(0,'Project Guide'!$B$7-M261),MAX(0,N261-M261))</f>
        <v>0</v>
      </c>
      <c r="AA261" s="11">
        <f t="shared" si="31"/>
        <v>0</v>
      </c>
      <c r="AB261" s="17">
        <f>IF(Q261="","",IF(R261="",'Project Guide'!$B$7-Q261,R261-Q261))</f>
        <v>39</v>
      </c>
      <c r="AC261" s="5" t="str">
        <f>IF(Q261="","Not Invoiced",IF(R261&lt;&gt;"","Paid",IF('Project Guide'!$B$7&gt;Q261+S261,"Overdue","Open")))</f>
        <v>Paid</v>
      </c>
      <c r="AD261" s="11">
        <f t="shared" si="32"/>
        <v>0</v>
      </c>
      <c r="AE261" s="5" t="str">
        <f t="shared" si="33"/>
        <v>2026-01</v>
      </c>
      <c r="AF261" s="44" t="str">
        <f t="shared" si="34"/>
        <v>Monitor</v>
      </c>
    </row>
    <row r="262" spans="1:32" ht="15">
      <c r="A262" s="5" t="s">
        <v>394</v>
      </c>
      <c r="B262" s="5" t="s">
        <v>96</v>
      </c>
      <c r="C262" s="5" t="s">
        <v>97</v>
      </c>
      <c r="D262" s="5" t="s">
        <v>98</v>
      </c>
      <c r="E262" s="5" t="s">
        <v>83</v>
      </c>
      <c r="F262" s="5" t="s">
        <v>84</v>
      </c>
      <c r="G262" s="5" t="s">
        <v>85</v>
      </c>
      <c r="H262" s="5" t="s">
        <v>86</v>
      </c>
      <c r="I262" s="5" t="s">
        <v>87</v>
      </c>
      <c r="J262" s="8">
        <v>46023.198955763888</v>
      </c>
      <c r="K262" s="8">
        <v>46026.198955763888</v>
      </c>
      <c r="L262" s="8">
        <v>46027.198955763888</v>
      </c>
      <c r="M262" s="8">
        <v>46043.198955763888</v>
      </c>
      <c r="N262" s="8">
        <v>46035.198955763888</v>
      </c>
      <c r="O262" s="11">
        <v>13787</v>
      </c>
      <c r="P262" s="11">
        <v>9866</v>
      </c>
      <c r="Q262" s="8">
        <v>46036.198955763888</v>
      </c>
      <c r="R262" s="8">
        <v>46072.198955763888</v>
      </c>
      <c r="S262" s="5">
        <v>45</v>
      </c>
      <c r="T262" s="5" t="s">
        <v>62</v>
      </c>
      <c r="U262" s="5" t="s">
        <v>63</v>
      </c>
      <c r="V262" s="11">
        <f t="shared" si="28"/>
        <v>3921</v>
      </c>
      <c r="W262" s="14">
        <f t="shared" si="29"/>
        <v>0.28439834626822369</v>
      </c>
      <c r="X262" s="17">
        <f>IF(N262="",'Project Guide'!$B$7-L262,N262-L262)</f>
        <v>8</v>
      </c>
      <c r="Y262" s="5" t="str">
        <f t="shared" si="30"/>
        <v>On Time</v>
      </c>
      <c r="Z262" s="17">
        <f>IF(N262="",MAX(0,'Project Guide'!$B$7-M262),MAX(0,N262-M262))</f>
        <v>0</v>
      </c>
      <c r="AA262" s="11">
        <f t="shared" si="31"/>
        <v>0</v>
      </c>
      <c r="AB262" s="17">
        <f>IF(Q262="","",IF(R262="",'Project Guide'!$B$7-Q262,R262-Q262))</f>
        <v>36</v>
      </c>
      <c r="AC262" s="5" t="str">
        <f>IF(Q262="","Not Invoiced",IF(R262&lt;&gt;"","Paid",IF('Project Guide'!$B$7&gt;Q262+S262,"Overdue","Open")))</f>
        <v>Paid</v>
      </c>
      <c r="AD262" s="11">
        <f t="shared" si="32"/>
        <v>0</v>
      </c>
      <c r="AE262" s="5" t="str">
        <f t="shared" si="33"/>
        <v>2026-01</v>
      </c>
      <c r="AF262" s="44" t="str">
        <f t="shared" si="34"/>
        <v>Monitor</v>
      </c>
    </row>
    <row r="263" spans="1:32" ht="15">
      <c r="A263" s="5" t="s">
        <v>395</v>
      </c>
      <c r="B263" s="5" t="s">
        <v>43</v>
      </c>
      <c r="C263" s="5" t="s">
        <v>44</v>
      </c>
      <c r="D263" s="5" t="s">
        <v>45</v>
      </c>
      <c r="E263" s="5" t="s">
        <v>115</v>
      </c>
      <c r="F263" s="5" t="s">
        <v>116</v>
      </c>
      <c r="G263" s="5" t="s">
        <v>117</v>
      </c>
      <c r="H263" s="5" t="s">
        <v>49</v>
      </c>
      <c r="I263" s="5" t="s">
        <v>50</v>
      </c>
      <c r="J263" s="8">
        <v>46022.739375752317</v>
      </c>
      <c r="K263" s="8">
        <v>46024.739375752317</v>
      </c>
      <c r="L263" s="8">
        <v>46027.739375752317</v>
      </c>
      <c r="M263" s="8">
        <v>46095.739375752317</v>
      </c>
      <c r="N263" s="8">
        <v>46091.739375752317</v>
      </c>
      <c r="O263" s="11">
        <v>6998</v>
      </c>
      <c r="P263" s="11">
        <v>4879</v>
      </c>
      <c r="Q263" s="8">
        <v>46095.739375752317</v>
      </c>
      <c r="R263" s="8">
        <v>46116.739375752317</v>
      </c>
      <c r="S263" s="5">
        <v>30</v>
      </c>
      <c r="T263" s="5" t="s">
        <v>62</v>
      </c>
      <c r="U263" s="5" t="s">
        <v>63</v>
      </c>
      <c r="V263" s="11">
        <f t="shared" si="28"/>
        <v>2119</v>
      </c>
      <c r="W263" s="14">
        <f t="shared" si="29"/>
        <v>0.30280080022863676</v>
      </c>
      <c r="X263" s="17">
        <f>IF(N263="",'Project Guide'!$B$7-L263,N263-L263)</f>
        <v>64</v>
      </c>
      <c r="Y263" s="5" t="str">
        <f t="shared" si="30"/>
        <v>On Time</v>
      </c>
      <c r="Z263" s="17">
        <f>IF(N263="",MAX(0,'Project Guide'!$B$7-M263),MAX(0,N263-M263))</f>
        <v>0</v>
      </c>
      <c r="AA263" s="11">
        <f t="shared" si="31"/>
        <v>0</v>
      </c>
      <c r="AB263" s="17">
        <f>IF(Q263="","",IF(R263="",'Project Guide'!$B$7-Q263,R263-Q263))</f>
        <v>21</v>
      </c>
      <c r="AC263" s="5" t="str">
        <f>IF(Q263="","Not Invoiced",IF(R263&lt;&gt;"","Paid",IF('Project Guide'!$B$7&gt;Q263+S263,"Overdue","Open")))</f>
        <v>Paid</v>
      </c>
      <c r="AD263" s="11">
        <f t="shared" si="32"/>
        <v>0</v>
      </c>
      <c r="AE263" s="5" t="str">
        <f t="shared" si="33"/>
        <v>2026-01</v>
      </c>
      <c r="AF263" s="44" t="str">
        <f t="shared" si="34"/>
        <v>Monitor</v>
      </c>
    </row>
    <row r="264" spans="1:32" ht="15">
      <c r="A264" s="5" t="s">
        <v>396</v>
      </c>
      <c r="B264" s="5" t="s">
        <v>133</v>
      </c>
      <c r="C264" s="5" t="s">
        <v>134</v>
      </c>
      <c r="D264" s="5" t="s">
        <v>45</v>
      </c>
      <c r="E264" s="5" t="s">
        <v>92</v>
      </c>
      <c r="F264" s="5" t="s">
        <v>93</v>
      </c>
      <c r="G264" s="5" t="s">
        <v>94</v>
      </c>
      <c r="H264" s="5" t="s">
        <v>60</v>
      </c>
      <c r="I264" s="5" t="s">
        <v>61</v>
      </c>
      <c r="J264" s="8">
        <v>46020.984302453704</v>
      </c>
      <c r="K264" s="8">
        <v>46023.984302453704</v>
      </c>
      <c r="L264" s="8">
        <v>46027.984302453704</v>
      </c>
      <c r="M264" s="8">
        <v>46054.984302453704</v>
      </c>
      <c r="N264" s="8">
        <v>46051.984302453704</v>
      </c>
      <c r="O264" s="11">
        <v>5607</v>
      </c>
      <c r="P264" s="11">
        <v>4537</v>
      </c>
      <c r="Q264" s="8">
        <v>46051.984302453704</v>
      </c>
      <c r="R264" s="8">
        <v>46100.984302453704</v>
      </c>
      <c r="S264" s="5">
        <v>45</v>
      </c>
      <c r="T264" s="5" t="s">
        <v>62</v>
      </c>
      <c r="U264" s="5" t="s">
        <v>63</v>
      </c>
      <c r="V264" s="11">
        <f t="shared" si="28"/>
        <v>1070</v>
      </c>
      <c r="W264" s="14">
        <f t="shared" si="29"/>
        <v>0.19083288746210095</v>
      </c>
      <c r="X264" s="17">
        <f>IF(N264="",'Project Guide'!$B$7-L264,N264-L264)</f>
        <v>24</v>
      </c>
      <c r="Y264" s="5" t="str">
        <f t="shared" si="30"/>
        <v>On Time</v>
      </c>
      <c r="Z264" s="17">
        <f>IF(N264="",MAX(0,'Project Guide'!$B$7-M264),MAX(0,N264-M264))</f>
        <v>0</v>
      </c>
      <c r="AA264" s="11">
        <f t="shared" si="31"/>
        <v>0</v>
      </c>
      <c r="AB264" s="17">
        <f>IF(Q264="","",IF(R264="",'Project Guide'!$B$7-Q264,R264-Q264))</f>
        <v>49</v>
      </c>
      <c r="AC264" s="5" t="str">
        <f>IF(Q264="","Not Invoiced",IF(R264&lt;&gt;"","Paid",IF('Project Guide'!$B$7&gt;Q264+S264,"Overdue","Open")))</f>
        <v>Paid</v>
      </c>
      <c r="AD264" s="11">
        <f t="shared" si="32"/>
        <v>0</v>
      </c>
      <c r="AE264" s="5" t="str">
        <f t="shared" si="33"/>
        <v>2026-01</v>
      </c>
      <c r="AF264" s="44" t="str">
        <f t="shared" si="34"/>
        <v>Monitor</v>
      </c>
    </row>
    <row r="265" spans="1:32" ht="15">
      <c r="A265" s="5" t="s">
        <v>397</v>
      </c>
      <c r="B265" s="5" t="s">
        <v>110</v>
      </c>
      <c r="C265" s="5" t="s">
        <v>111</v>
      </c>
      <c r="D265" s="5" t="s">
        <v>91</v>
      </c>
      <c r="E265" s="5" t="s">
        <v>150</v>
      </c>
      <c r="F265" s="5" t="s">
        <v>151</v>
      </c>
      <c r="G265" s="5" t="s">
        <v>117</v>
      </c>
      <c r="H265" s="5" t="s">
        <v>86</v>
      </c>
      <c r="I265" s="5" t="s">
        <v>87</v>
      </c>
      <c r="J265" s="8">
        <v>46019.417144189814</v>
      </c>
      <c r="K265" s="8">
        <v>46024.417144189814</v>
      </c>
      <c r="L265" s="8">
        <v>46028.417144189814</v>
      </c>
      <c r="M265" s="8">
        <v>46106.417144189814</v>
      </c>
      <c r="N265" s="8">
        <v>46106.417144189814</v>
      </c>
      <c r="O265" s="11">
        <v>38635</v>
      </c>
      <c r="P265" s="11">
        <v>26613</v>
      </c>
      <c r="Q265" s="8">
        <v>46107.417144189814</v>
      </c>
      <c r="R265" s="8"/>
      <c r="S265" s="5">
        <v>60</v>
      </c>
      <c r="T265" s="5" t="s">
        <v>62</v>
      </c>
      <c r="U265" s="5" t="s">
        <v>63</v>
      </c>
      <c r="V265" s="11">
        <f t="shared" si="28"/>
        <v>12022</v>
      </c>
      <c r="W265" s="14">
        <f t="shared" si="29"/>
        <v>0.31116862948104052</v>
      </c>
      <c r="X265" s="17">
        <f>IF(N265="",'Project Guide'!$B$7-L265,N265-L265)</f>
        <v>78</v>
      </c>
      <c r="Y265" s="5" t="str">
        <f t="shared" si="30"/>
        <v>On Time</v>
      </c>
      <c r="Z265" s="17">
        <f>IF(N265="",MAX(0,'Project Guide'!$B$7-M265),MAX(0,N265-M265))</f>
        <v>0</v>
      </c>
      <c r="AA265" s="11">
        <f t="shared" si="31"/>
        <v>0</v>
      </c>
      <c r="AB265" s="17">
        <f>IF(Q265="","",IF(R265="",'Project Guide'!$B$7-Q265,R265-Q265))</f>
        <v>137.58285581018572</v>
      </c>
      <c r="AC265" s="5" t="str">
        <f>IF(Q265="","Not Invoiced",IF(R265&lt;&gt;"","Paid",IF('Project Guide'!$B$7&gt;Q265+S265,"Overdue","Open")))</f>
        <v>Overdue</v>
      </c>
      <c r="AD265" s="11">
        <f t="shared" si="32"/>
        <v>38635</v>
      </c>
      <c r="AE265" s="5" t="str">
        <f t="shared" si="33"/>
        <v>2026-01</v>
      </c>
      <c r="AF265" s="44" t="str">
        <f t="shared" si="34"/>
        <v>P1</v>
      </c>
    </row>
    <row r="266" spans="1:32" ht="15">
      <c r="A266" s="5" t="s">
        <v>398</v>
      </c>
      <c r="B266" s="5" t="s">
        <v>138</v>
      </c>
      <c r="C266" s="5" t="s">
        <v>139</v>
      </c>
      <c r="D266" s="5" t="s">
        <v>98</v>
      </c>
      <c r="E266" s="5" t="s">
        <v>105</v>
      </c>
      <c r="F266" s="5" t="s">
        <v>106</v>
      </c>
      <c r="G266" s="5" t="s">
        <v>107</v>
      </c>
      <c r="H266" s="5" t="s">
        <v>60</v>
      </c>
      <c r="I266" s="5" t="s">
        <v>61</v>
      </c>
      <c r="J266" s="8">
        <v>46021.613559282407</v>
      </c>
      <c r="K266" s="8">
        <v>46027.613559282407</v>
      </c>
      <c r="L266" s="8">
        <v>46028.613559282407</v>
      </c>
      <c r="M266" s="8">
        <v>46077.613559282407</v>
      </c>
      <c r="N266" s="8">
        <v>46083.613559282407</v>
      </c>
      <c r="O266" s="11">
        <v>22233</v>
      </c>
      <c r="P266" s="11">
        <v>17918</v>
      </c>
      <c r="Q266" s="8">
        <v>46085.613559282407</v>
      </c>
      <c r="R266" s="8">
        <v>46141.613559282407</v>
      </c>
      <c r="S266" s="5">
        <v>60</v>
      </c>
      <c r="T266" s="5" t="s">
        <v>121</v>
      </c>
      <c r="U266" s="5" t="s">
        <v>122</v>
      </c>
      <c r="V266" s="11">
        <f t="shared" si="28"/>
        <v>4315</v>
      </c>
      <c r="W266" s="14">
        <f t="shared" si="29"/>
        <v>0.19408087077767283</v>
      </c>
      <c r="X266" s="17">
        <f>IF(N266="",'Project Guide'!$B$7-L266,N266-L266)</f>
        <v>55</v>
      </c>
      <c r="Y266" s="5" t="str">
        <f t="shared" si="30"/>
        <v>Late</v>
      </c>
      <c r="Z266" s="17">
        <f>IF(N266="",MAX(0,'Project Guide'!$B$7-M266),MAX(0,N266-M266))</f>
        <v>6</v>
      </c>
      <c r="AA266" s="11">
        <f t="shared" si="31"/>
        <v>22233</v>
      </c>
      <c r="AB266" s="17">
        <f>IF(Q266="","",IF(R266="",'Project Guide'!$B$7-Q266,R266-Q266))</f>
        <v>56</v>
      </c>
      <c r="AC266" s="5" t="str">
        <f>IF(Q266="","Not Invoiced",IF(R266&lt;&gt;"","Paid",IF('Project Guide'!$B$7&gt;Q266+S266,"Overdue","Open")))</f>
        <v>Paid</v>
      </c>
      <c r="AD266" s="11">
        <f t="shared" si="32"/>
        <v>0</v>
      </c>
      <c r="AE266" s="5" t="str">
        <f t="shared" si="33"/>
        <v>2026-01</v>
      </c>
      <c r="AF266" s="44" t="str">
        <f t="shared" si="34"/>
        <v>P2</v>
      </c>
    </row>
    <row r="267" spans="1:32" ht="15">
      <c r="A267" s="5" t="s">
        <v>399</v>
      </c>
      <c r="B267" s="5" t="s">
        <v>138</v>
      </c>
      <c r="C267" s="5" t="s">
        <v>139</v>
      </c>
      <c r="D267" s="5" t="s">
        <v>98</v>
      </c>
      <c r="E267" s="5" t="s">
        <v>115</v>
      </c>
      <c r="F267" s="5" t="s">
        <v>116</v>
      </c>
      <c r="G267" s="5" t="s">
        <v>117</v>
      </c>
      <c r="H267" s="5" t="s">
        <v>78</v>
      </c>
      <c r="I267" s="5" t="s">
        <v>79</v>
      </c>
      <c r="J267" s="8">
        <v>46011.203318564818</v>
      </c>
      <c r="K267" s="8">
        <v>46027.203318564818</v>
      </c>
      <c r="L267" s="8">
        <v>46029.203318564818</v>
      </c>
      <c r="M267" s="8">
        <v>46107.203318564818</v>
      </c>
      <c r="N267" s="8">
        <v>46103.203318564818</v>
      </c>
      <c r="O267" s="11">
        <v>4705</v>
      </c>
      <c r="P267" s="11">
        <v>3440</v>
      </c>
      <c r="Q267" s="8">
        <v>46103.203318564818</v>
      </c>
      <c r="R267" s="8">
        <v>46135.203318564818</v>
      </c>
      <c r="S267" s="5">
        <v>30</v>
      </c>
      <c r="T267" s="5" t="s">
        <v>130</v>
      </c>
      <c r="U267" s="5" t="s">
        <v>131</v>
      </c>
      <c r="V267" s="11">
        <f t="shared" si="28"/>
        <v>1265</v>
      </c>
      <c r="W267" s="14">
        <f t="shared" si="29"/>
        <v>0.26886291179596172</v>
      </c>
      <c r="X267" s="17">
        <f>IF(N267="",'Project Guide'!$B$7-L267,N267-L267)</f>
        <v>74</v>
      </c>
      <c r="Y267" s="5" t="str">
        <f t="shared" si="30"/>
        <v>On Time</v>
      </c>
      <c r="Z267" s="17">
        <f>IF(N267="",MAX(0,'Project Guide'!$B$7-M267),MAX(0,N267-M267))</f>
        <v>0</v>
      </c>
      <c r="AA267" s="11">
        <f t="shared" si="31"/>
        <v>0</v>
      </c>
      <c r="AB267" s="17">
        <f>IF(Q267="","",IF(R267="",'Project Guide'!$B$7-Q267,R267-Q267))</f>
        <v>32</v>
      </c>
      <c r="AC267" s="5" t="str">
        <f>IF(Q267="","Not Invoiced",IF(R267&lt;&gt;"","Paid",IF('Project Guide'!$B$7&gt;Q267+S267,"Overdue","Open")))</f>
        <v>Paid</v>
      </c>
      <c r="AD267" s="11">
        <f t="shared" si="32"/>
        <v>0</v>
      </c>
      <c r="AE267" s="5" t="str">
        <f t="shared" si="33"/>
        <v>2026-01</v>
      </c>
      <c r="AF267" s="44" t="str">
        <f t="shared" si="34"/>
        <v>Monitor</v>
      </c>
    </row>
    <row r="268" spans="1:32" ht="15">
      <c r="A268" s="5" t="s">
        <v>400</v>
      </c>
      <c r="B268" s="5" t="s">
        <v>43</v>
      </c>
      <c r="C268" s="5" t="s">
        <v>44</v>
      </c>
      <c r="D268" s="5" t="s">
        <v>45</v>
      </c>
      <c r="E268" s="5" t="s">
        <v>92</v>
      </c>
      <c r="F268" s="5" t="s">
        <v>93</v>
      </c>
      <c r="G268" s="5" t="s">
        <v>94</v>
      </c>
      <c r="H268" s="5" t="s">
        <v>189</v>
      </c>
      <c r="I268" s="5" t="s">
        <v>190</v>
      </c>
      <c r="J268" s="8">
        <v>46021.433614178241</v>
      </c>
      <c r="K268" s="8">
        <v>46027.433614178241</v>
      </c>
      <c r="L268" s="8">
        <v>46030.433614178241</v>
      </c>
      <c r="M268" s="8">
        <v>46066.433614178241</v>
      </c>
      <c r="N268" s="8">
        <v>46066.433614178241</v>
      </c>
      <c r="O268" s="11">
        <v>7144</v>
      </c>
      <c r="P268" s="11">
        <v>5646</v>
      </c>
      <c r="Q268" s="8">
        <v>46068.433614178241</v>
      </c>
      <c r="R268" s="8">
        <v>46118.433614178241</v>
      </c>
      <c r="S268" s="5">
        <v>45</v>
      </c>
      <c r="T268" s="5" t="s">
        <v>62</v>
      </c>
      <c r="U268" s="5" t="s">
        <v>63</v>
      </c>
      <c r="V268" s="11">
        <f t="shared" si="28"/>
        <v>1498</v>
      </c>
      <c r="W268" s="14">
        <f t="shared" si="29"/>
        <v>0.20968645016797313</v>
      </c>
      <c r="X268" s="17">
        <f>IF(N268="",'Project Guide'!$B$7-L268,N268-L268)</f>
        <v>36</v>
      </c>
      <c r="Y268" s="5" t="str">
        <f t="shared" si="30"/>
        <v>On Time</v>
      </c>
      <c r="Z268" s="17">
        <f>IF(N268="",MAX(0,'Project Guide'!$B$7-M268),MAX(0,N268-M268))</f>
        <v>0</v>
      </c>
      <c r="AA268" s="11">
        <f t="shared" si="31"/>
        <v>0</v>
      </c>
      <c r="AB268" s="17">
        <f>IF(Q268="","",IF(R268="",'Project Guide'!$B$7-Q268,R268-Q268))</f>
        <v>50</v>
      </c>
      <c r="AC268" s="5" t="str">
        <f>IF(Q268="","Not Invoiced",IF(R268&lt;&gt;"","Paid",IF('Project Guide'!$B$7&gt;Q268+S268,"Overdue","Open")))</f>
        <v>Paid</v>
      </c>
      <c r="AD268" s="11">
        <f t="shared" si="32"/>
        <v>0</v>
      </c>
      <c r="AE268" s="5" t="str">
        <f t="shared" si="33"/>
        <v>2026-01</v>
      </c>
      <c r="AF268" s="44" t="str">
        <f t="shared" si="34"/>
        <v>Monitor</v>
      </c>
    </row>
    <row r="269" spans="1:32" ht="15">
      <c r="A269" s="5" t="s">
        <v>401</v>
      </c>
      <c r="B269" s="5" t="s">
        <v>168</v>
      </c>
      <c r="C269" s="5" t="s">
        <v>169</v>
      </c>
      <c r="D269" s="5" t="s">
        <v>67</v>
      </c>
      <c r="E269" s="5" t="s">
        <v>72</v>
      </c>
      <c r="F269" s="5" t="s">
        <v>73</v>
      </c>
      <c r="G269" s="5" t="s">
        <v>74</v>
      </c>
      <c r="H269" s="5" t="s">
        <v>75</v>
      </c>
      <c r="I269" s="5" t="s">
        <v>76</v>
      </c>
      <c r="J269" s="8">
        <v>46023.310081828706</v>
      </c>
      <c r="K269" s="8">
        <v>46027.310081828706</v>
      </c>
      <c r="L269" s="8">
        <v>46031.310081828706</v>
      </c>
      <c r="M269" s="8">
        <v>46086.310081828706</v>
      </c>
      <c r="N269" s="8">
        <v>46081.310081828706</v>
      </c>
      <c r="O269" s="11">
        <v>14041</v>
      </c>
      <c r="P269" s="11">
        <v>9614</v>
      </c>
      <c r="Q269" s="8">
        <v>46082.310081828706</v>
      </c>
      <c r="R269" s="8">
        <v>46141.310081828706</v>
      </c>
      <c r="S269" s="5">
        <v>60</v>
      </c>
      <c r="T269" s="5" t="s">
        <v>62</v>
      </c>
      <c r="U269" s="5" t="s">
        <v>63</v>
      </c>
      <c r="V269" s="11">
        <f t="shared" si="28"/>
        <v>4427</v>
      </c>
      <c r="W269" s="14">
        <f t="shared" si="29"/>
        <v>0.31529093369418132</v>
      </c>
      <c r="X269" s="17">
        <f>IF(N269="",'Project Guide'!$B$7-L269,N269-L269)</f>
        <v>50</v>
      </c>
      <c r="Y269" s="5" t="str">
        <f t="shared" si="30"/>
        <v>On Time</v>
      </c>
      <c r="Z269" s="17">
        <f>IF(N269="",MAX(0,'Project Guide'!$B$7-M269),MAX(0,N269-M269))</f>
        <v>0</v>
      </c>
      <c r="AA269" s="11">
        <f t="shared" si="31"/>
        <v>0</v>
      </c>
      <c r="AB269" s="17">
        <f>IF(Q269="","",IF(R269="",'Project Guide'!$B$7-Q269,R269-Q269))</f>
        <v>59</v>
      </c>
      <c r="AC269" s="5" t="str">
        <f>IF(Q269="","Not Invoiced",IF(R269&lt;&gt;"","Paid",IF('Project Guide'!$B$7&gt;Q269+S269,"Overdue","Open")))</f>
        <v>Paid</v>
      </c>
      <c r="AD269" s="11">
        <f t="shared" si="32"/>
        <v>0</v>
      </c>
      <c r="AE269" s="5" t="str">
        <f t="shared" si="33"/>
        <v>2026-01</v>
      </c>
      <c r="AF269" s="44" t="str">
        <f t="shared" si="34"/>
        <v>Monitor</v>
      </c>
    </row>
    <row r="270" spans="1:32" ht="15">
      <c r="A270" s="5" t="s">
        <v>402</v>
      </c>
      <c r="B270" s="5" t="s">
        <v>43</v>
      </c>
      <c r="C270" s="5" t="s">
        <v>44</v>
      </c>
      <c r="D270" s="5" t="s">
        <v>45</v>
      </c>
      <c r="E270" s="5" t="s">
        <v>46</v>
      </c>
      <c r="F270" s="5" t="s">
        <v>47</v>
      </c>
      <c r="G270" s="5" t="s">
        <v>48</v>
      </c>
      <c r="H270" s="5" t="s">
        <v>189</v>
      </c>
      <c r="I270" s="5" t="s">
        <v>190</v>
      </c>
      <c r="J270" s="8">
        <v>46025.119686446757</v>
      </c>
      <c r="K270" s="8">
        <v>46031.119686446757</v>
      </c>
      <c r="L270" s="8">
        <v>46032.119686446757</v>
      </c>
      <c r="M270" s="8">
        <v>46081.119686446757</v>
      </c>
      <c r="N270" s="8">
        <v>46078.119686446757</v>
      </c>
      <c r="O270" s="11">
        <v>31690</v>
      </c>
      <c r="P270" s="11">
        <v>22878</v>
      </c>
      <c r="Q270" s="8">
        <v>46080.119686446757</v>
      </c>
      <c r="R270" s="8"/>
      <c r="S270" s="5">
        <v>45</v>
      </c>
      <c r="T270" s="5" t="s">
        <v>62</v>
      </c>
      <c r="U270" s="5" t="s">
        <v>63</v>
      </c>
      <c r="V270" s="11">
        <f t="shared" si="28"/>
        <v>8812</v>
      </c>
      <c r="W270" s="14">
        <f t="shared" si="29"/>
        <v>0.27806879141685076</v>
      </c>
      <c r="X270" s="17">
        <f>IF(N270="",'Project Guide'!$B$7-L270,N270-L270)</f>
        <v>46</v>
      </c>
      <c r="Y270" s="5" t="str">
        <f t="shared" si="30"/>
        <v>On Time</v>
      </c>
      <c r="Z270" s="17">
        <f>IF(N270="",MAX(0,'Project Guide'!$B$7-M270),MAX(0,N270-M270))</f>
        <v>0</v>
      </c>
      <c r="AA270" s="11">
        <f t="shared" si="31"/>
        <v>0</v>
      </c>
      <c r="AB270" s="17">
        <f>IF(Q270="","",IF(R270="",'Project Guide'!$B$7-Q270,R270-Q270))</f>
        <v>164.88031355324347</v>
      </c>
      <c r="AC270" s="5" t="str">
        <f>IF(Q270="","Not Invoiced",IF(R270&lt;&gt;"","Paid",IF('Project Guide'!$B$7&gt;Q270+S270,"Overdue","Open")))</f>
        <v>Overdue</v>
      </c>
      <c r="AD270" s="11">
        <f t="shared" si="32"/>
        <v>31690</v>
      </c>
      <c r="AE270" s="5" t="str">
        <f t="shared" si="33"/>
        <v>2026-01</v>
      </c>
      <c r="AF270" s="44" t="str">
        <f t="shared" si="34"/>
        <v>P1</v>
      </c>
    </row>
    <row r="271" spans="1:32" ht="15">
      <c r="A271" s="5" t="s">
        <v>403</v>
      </c>
      <c r="B271" s="5" t="s">
        <v>65</v>
      </c>
      <c r="C271" s="5" t="s">
        <v>66</v>
      </c>
      <c r="D271" s="5" t="s">
        <v>67</v>
      </c>
      <c r="E271" s="5" t="s">
        <v>83</v>
      </c>
      <c r="F271" s="5" t="s">
        <v>84</v>
      </c>
      <c r="G271" s="5" t="s">
        <v>85</v>
      </c>
      <c r="H271" s="5" t="s">
        <v>189</v>
      </c>
      <c r="I271" s="5" t="s">
        <v>190</v>
      </c>
      <c r="J271" s="8">
        <v>46023.925121481479</v>
      </c>
      <c r="K271" s="8">
        <v>46029.925121481479</v>
      </c>
      <c r="L271" s="8">
        <v>46032.925121481479</v>
      </c>
      <c r="M271" s="8">
        <v>46046.925121481479</v>
      </c>
      <c r="N271" s="8">
        <v>46069.925121481479</v>
      </c>
      <c r="O271" s="11">
        <v>39552</v>
      </c>
      <c r="P271" s="11">
        <v>25819</v>
      </c>
      <c r="Q271" s="8">
        <v>46069.925121481479</v>
      </c>
      <c r="R271" s="8"/>
      <c r="S271" s="5">
        <v>60</v>
      </c>
      <c r="T271" s="5" t="s">
        <v>121</v>
      </c>
      <c r="U271" s="5" t="s">
        <v>122</v>
      </c>
      <c r="V271" s="11">
        <f t="shared" si="28"/>
        <v>13733</v>
      </c>
      <c r="W271" s="14">
        <f t="shared" si="29"/>
        <v>0.34721379449838186</v>
      </c>
      <c r="X271" s="17">
        <f>IF(N271="",'Project Guide'!$B$7-L271,N271-L271)</f>
        <v>37</v>
      </c>
      <c r="Y271" s="5" t="str">
        <f t="shared" si="30"/>
        <v>Late</v>
      </c>
      <c r="Z271" s="17">
        <f>IF(N271="",MAX(0,'Project Guide'!$B$7-M271),MAX(0,N271-M271))</f>
        <v>23</v>
      </c>
      <c r="AA271" s="11">
        <f t="shared" si="31"/>
        <v>39552</v>
      </c>
      <c r="AB271" s="17">
        <f>IF(Q271="","",IF(R271="",'Project Guide'!$B$7-Q271,R271-Q271))</f>
        <v>175.07487851852056</v>
      </c>
      <c r="AC271" s="5" t="str">
        <f>IF(Q271="","Not Invoiced",IF(R271&lt;&gt;"","Paid",IF('Project Guide'!$B$7&gt;Q271+S271,"Overdue","Open")))</f>
        <v>Overdue</v>
      </c>
      <c r="AD271" s="11">
        <f t="shared" si="32"/>
        <v>39552</v>
      </c>
      <c r="AE271" s="5" t="str">
        <f t="shared" si="33"/>
        <v>2026-01</v>
      </c>
      <c r="AF271" s="44" t="str">
        <f t="shared" si="34"/>
        <v>P1</v>
      </c>
    </row>
    <row r="272" spans="1:32" ht="15">
      <c r="A272" s="5" t="s">
        <v>404</v>
      </c>
      <c r="B272" s="5" t="s">
        <v>168</v>
      </c>
      <c r="C272" s="5" t="s">
        <v>169</v>
      </c>
      <c r="D272" s="5" t="s">
        <v>67</v>
      </c>
      <c r="E272" s="5" t="s">
        <v>46</v>
      </c>
      <c r="F272" s="5" t="s">
        <v>47</v>
      </c>
      <c r="G272" s="5" t="s">
        <v>48</v>
      </c>
      <c r="H272" s="5" t="s">
        <v>78</v>
      </c>
      <c r="I272" s="5" t="s">
        <v>79</v>
      </c>
      <c r="J272" s="8">
        <v>46027.960453171298</v>
      </c>
      <c r="K272" s="8">
        <v>46028.960453171298</v>
      </c>
      <c r="L272" s="8">
        <v>46032.960453171298</v>
      </c>
      <c r="M272" s="8">
        <v>46090.960453171298</v>
      </c>
      <c r="N272" s="8">
        <v>46083.960453171298</v>
      </c>
      <c r="O272" s="11">
        <v>24259</v>
      </c>
      <c r="P272" s="11">
        <v>16357</v>
      </c>
      <c r="Q272" s="8">
        <v>46089.960453171298</v>
      </c>
      <c r="R272" s="8">
        <v>46125.960453171298</v>
      </c>
      <c r="S272" s="5">
        <v>30</v>
      </c>
      <c r="T272" s="5" t="s">
        <v>62</v>
      </c>
      <c r="U272" s="5" t="s">
        <v>63</v>
      </c>
      <c r="V272" s="11">
        <f t="shared" si="28"/>
        <v>7902</v>
      </c>
      <c r="W272" s="14">
        <f t="shared" si="29"/>
        <v>0.32573477884496477</v>
      </c>
      <c r="X272" s="17">
        <f>IF(N272="",'Project Guide'!$B$7-L272,N272-L272)</f>
        <v>51</v>
      </c>
      <c r="Y272" s="5" t="str">
        <f t="shared" si="30"/>
        <v>On Time</v>
      </c>
      <c r="Z272" s="17">
        <f>IF(N272="",MAX(0,'Project Guide'!$B$7-M272),MAX(0,N272-M272))</f>
        <v>0</v>
      </c>
      <c r="AA272" s="11">
        <f t="shared" si="31"/>
        <v>0</v>
      </c>
      <c r="AB272" s="17">
        <f>IF(Q272="","",IF(R272="",'Project Guide'!$B$7-Q272,R272-Q272))</f>
        <v>36</v>
      </c>
      <c r="AC272" s="5" t="str">
        <f>IF(Q272="","Not Invoiced",IF(R272&lt;&gt;"","Paid",IF('Project Guide'!$B$7&gt;Q272+S272,"Overdue","Open")))</f>
        <v>Paid</v>
      </c>
      <c r="AD272" s="11">
        <f t="shared" si="32"/>
        <v>0</v>
      </c>
      <c r="AE272" s="5" t="str">
        <f t="shared" si="33"/>
        <v>2026-01</v>
      </c>
      <c r="AF272" s="44" t="str">
        <f t="shared" si="34"/>
        <v>Monitor</v>
      </c>
    </row>
    <row r="273" spans="1:32" ht="15">
      <c r="A273" s="5" t="s">
        <v>405</v>
      </c>
      <c r="B273" s="5" t="s">
        <v>54</v>
      </c>
      <c r="C273" s="5" t="s">
        <v>55</v>
      </c>
      <c r="D273" s="5" t="s">
        <v>56</v>
      </c>
      <c r="E273" s="5" t="s">
        <v>99</v>
      </c>
      <c r="F273" s="5" t="s">
        <v>100</v>
      </c>
      <c r="G273" s="5" t="s">
        <v>101</v>
      </c>
      <c r="H273" s="5" t="s">
        <v>75</v>
      </c>
      <c r="I273" s="5" t="s">
        <v>76</v>
      </c>
      <c r="J273" s="8">
        <v>46030.876244780091</v>
      </c>
      <c r="K273" s="8">
        <v>46031.876244780091</v>
      </c>
      <c r="L273" s="8">
        <v>46033.876244780091</v>
      </c>
      <c r="M273" s="8">
        <v>46084.876244780091</v>
      </c>
      <c r="N273" s="8">
        <v>46080.876244780091</v>
      </c>
      <c r="O273" s="11">
        <v>16142</v>
      </c>
      <c r="P273" s="11">
        <v>11972</v>
      </c>
      <c r="Q273" s="8">
        <v>46082.876244780091</v>
      </c>
      <c r="R273" s="8">
        <v>46121.876244780091</v>
      </c>
      <c r="S273" s="5">
        <v>30</v>
      </c>
      <c r="T273" s="5" t="s">
        <v>62</v>
      </c>
      <c r="U273" s="5" t="s">
        <v>63</v>
      </c>
      <c r="V273" s="11">
        <f t="shared" si="28"/>
        <v>4170</v>
      </c>
      <c r="W273" s="14">
        <f t="shared" si="29"/>
        <v>0.25833230083013259</v>
      </c>
      <c r="X273" s="17">
        <f>IF(N273="",'Project Guide'!$B$7-L273,N273-L273)</f>
        <v>47</v>
      </c>
      <c r="Y273" s="5" t="str">
        <f t="shared" si="30"/>
        <v>On Time</v>
      </c>
      <c r="Z273" s="17">
        <f>IF(N273="",MAX(0,'Project Guide'!$B$7-M273),MAX(0,N273-M273))</f>
        <v>0</v>
      </c>
      <c r="AA273" s="11">
        <f t="shared" si="31"/>
        <v>0</v>
      </c>
      <c r="AB273" s="17">
        <f>IF(Q273="","",IF(R273="",'Project Guide'!$B$7-Q273,R273-Q273))</f>
        <v>39</v>
      </c>
      <c r="AC273" s="5" t="str">
        <f>IF(Q273="","Not Invoiced",IF(R273&lt;&gt;"","Paid",IF('Project Guide'!$B$7&gt;Q273+S273,"Overdue","Open")))</f>
        <v>Paid</v>
      </c>
      <c r="AD273" s="11">
        <f t="shared" si="32"/>
        <v>0</v>
      </c>
      <c r="AE273" s="5" t="str">
        <f t="shared" si="33"/>
        <v>2026-01</v>
      </c>
      <c r="AF273" s="44" t="str">
        <f t="shared" si="34"/>
        <v>Monitor</v>
      </c>
    </row>
    <row r="274" spans="1:32" ht="15">
      <c r="A274" s="5" t="s">
        <v>406</v>
      </c>
      <c r="B274" s="5" t="s">
        <v>110</v>
      </c>
      <c r="C274" s="5" t="s">
        <v>111</v>
      </c>
      <c r="D274" s="5" t="s">
        <v>91</v>
      </c>
      <c r="E274" s="5" t="s">
        <v>105</v>
      </c>
      <c r="F274" s="5" t="s">
        <v>106</v>
      </c>
      <c r="G274" s="5" t="s">
        <v>107</v>
      </c>
      <c r="H274" s="5" t="s">
        <v>86</v>
      </c>
      <c r="I274" s="5" t="s">
        <v>87</v>
      </c>
      <c r="J274" s="8">
        <v>46026.270536377313</v>
      </c>
      <c r="K274" s="8">
        <v>46030.270536377313</v>
      </c>
      <c r="L274" s="8">
        <v>46034.270536377313</v>
      </c>
      <c r="M274" s="8">
        <v>46088.270536377313</v>
      </c>
      <c r="N274" s="8">
        <v>46103.270536377313</v>
      </c>
      <c r="O274" s="11">
        <v>8501</v>
      </c>
      <c r="P274" s="11">
        <v>5700</v>
      </c>
      <c r="Q274" s="8">
        <v>46108.270536377313</v>
      </c>
      <c r="R274" s="8">
        <v>46138.270536377313</v>
      </c>
      <c r="S274" s="5">
        <v>30</v>
      </c>
      <c r="T274" s="5" t="s">
        <v>121</v>
      </c>
      <c r="U274" s="5" t="s">
        <v>122</v>
      </c>
      <c r="V274" s="11">
        <f t="shared" si="28"/>
        <v>2801</v>
      </c>
      <c r="W274" s="14">
        <f t="shared" si="29"/>
        <v>0.32949064815904011</v>
      </c>
      <c r="X274" s="17">
        <f>IF(N274="",'Project Guide'!$B$7-L274,N274-L274)</f>
        <v>69</v>
      </c>
      <c r="Y274" s="5" t="str">
        <f t="shared" si="30"/>
        <v>Late</v>
      </c>
      <c r="Z274" s="17">
        <f>IF(N274="",MAX(0,'Project Guide'!$B$7-M274),MAX(0,N274-M274))</f>
        <v>15</v>
      </c>
      <c r="AA274" s="11">
        <f t="shared" si="31"/>
        <v>8501</v>
      </c>
      <c r="AB274" s="17">
        <f>IF(Q274="","",IF(R274="",'Project Guide'!$B$7-Q274,R274-Q274))</f>
        <v>30</v>
      </c>
      <c r="AC274" s="5" t="str">
        <f>IF(Q274="","Not Invoiced",IF(R274&lt;&gt;"","Paid",IF('Project Guide'!$B$7&gt;Q274+S274,"Overdue","Open")))</f>
        <v>Paid</v>
      </c>
      <c r="AD274" s="11">
        <f t="shared" si="32"/>
        <v>0</v>
      </c>
      <c r="AE274" s="5" t="str">
        <f t="shared" si="33"/>
        <v>2026-01</v>
      </c>
      <c r="AF274" s="44" t="str">
        <f t="shared" si="34"/>
        <v>P1</v>
      </c>
    </row>
    <row r="275" spans="1:32" ht="15">
      <c r="A275" s="5" t="s">
        <v>407</v>
      </c>
      <c r="B275" s="5" t="s">
        <v>124</v>
      </c>
      <c r="C275" s="5" t="s">
        <v>125</v>
      </c>
      <c r="D275" s="5" t="s">
        <v>56</v>
      </c>
      <c r="E275" s="5" t="s">
        <v>72</v>
      </c>
      <c r="F275" s="5" t="s">
        <v>73</v>
      </c>
      <c r="G275" s="5" t="s">
        <v>74</v>
      </c>
      <c r="H275" s="5" t="s">
        <v>49</v>
      </c>
      <c r="I275" s="5" t="s">
        <v>50</v>
      </c>
      <c r="J275" s="8">
        <v>46033.900653240744</v>
      </c>
      <c r="K275" s="8">
        <v>46034.900653240744</v>
      </c>
      <c r="L275" s="8">
        <v>46037.900653240744</v>
      </c>
      <c r="M275" s="8">
        <v>46092.900653240744</v>
      </c>
      <c r="N275" s="8">
        <v>46093.900653240744</v>
      </c>
      <c r="O275" s="11">
        <v>35373</v>
      </c>
      <c r="P275" s="11">
        <v>26424</v>
      </c>
      <c r="Q275" s="8">
        <v>46096.900653240744</v>
      </c>
      <c r="R275" s="8">
        <v>46139.900653240744</v>
      </c>
      <c r="S275" s="5">
        <v>45</v>
      </c>
      <c r="T275" s="5" t="s">
        <v>135</v>
      </c>
      <c r="U275" s="5" t="s">
        <v>136</v>
      </c>
      <c r="V275" s="11">
        <f t="shared" si="28"/>
        <v>8949</v>
      </c>
      <c r="W275" s="14">
        <f t="shared" si="29"/>
        <v>0.25298956831481639</v>
      </c>
      <c r="X275" s="17">
        <f>IF(N275="",'Project Guide'!$B$7-L275,N275-L275)</f>
        <v>56</v>
      </c>
      <c r="Y275" s="5" t="str">
        <f t="shared" si="30"/>
        <v>Late</v>
      </c>
      <c r="Z275" s="17">
        <f>IF(N275="",MAX(0,'Project Guide'!$B$7-M275),MAX(0,N275-M275))</f>
        <v>1</v>
      </c>
      <c r="AA275" s="11">
        <f t="shared" si="31"/>
        <v>35373</v>
      </c>
      <c r="AB275" s="17">
        <f>IF(Q275="","",IF(R275="",'Project Guide'!$B$7-Q275,R275-Q275))</f>
        <v>43</v>
      </c>
      <c r="AC275" s="5" t="str">
        <f>IF(Q275="","Not Invoiced",IF(R275&lt;&gt;"","Paid",IF('Project Guide'!$B$7&gt;Q275+S275,"Overdue","Open")))</f>
        <v>Paid</v>
      </c>
      <c r="AD275" s="11">
        <f t="shared" si="32"/>
        <v>0</v>
      </c>
      <c r="AE275" s="5" t="str">
        <f t="shared" si="33"/>
        <v>2026-01</v>
      </c>
      <c r="AF275" s="44" t="str">
        <f t="shared" si="34"/>
        <v>P2</v>
      </c>
    </row>
    <row r="276" spans="1:32" ht="15">
      <c r="A276" s="5" t="s">
        <v>408</v>
      </c>
      <c r="B276" s="5" t="s">
        <v>124</v>
      </c>
      <c r="C276" s="5" t="s">
        <v>125</v>
      </c>
      <c r="D276" s="5" t="s">
        <v>56</v>
      </c>
      <c r="E276" s="5" t="s">
        <v>57</v>
      </c>
      <c r="F276" s="5" t="s">
        <v>58</v>
      </c>
      <c r="G276" s="5" t="s">
        <v>59</v>
      </c>
      <c r="H276" s="5" t="s">
        <v>49</v>
      </c>
      <c r="I276" s="5" t="s">
        <v>50</v>
      </c>
      <c r="J276" s="8">
        <v>46034.932936377314</v>
      </c>
      <c r="K276" s="8">
        <v>46036.932936377314</v>
      </c>
      <c r="L276" s="8">
        <v>46037.932936377314</v>
      </c>
      <c r="M276" s="8">
        <v>46108.932936377314</v>
      </c>
      <c r="N276" s="8">
        <v>46122.932936377314</v>
      </c>
      <c r="O276" s="11">
        <v>9587</v>
      </c>
      <c r="P276" s="11">
        <v>6407</v>
      </c>
      <c r="Q276" s="8">
        <v>46126.932936377314</v>
      </c>
      <c r="R276" s="8">
        <v>46169.932936377314</v>
      </c>
      <c r="S276" s="5">
        <v>45</v>
      </c>
      <c r="T276" s="5" t="s">
        <v>51</v>
      </c>
      <c r="U276" s="5" t="s">
        <v>52</v>
      </c>
      <c r="V276" s="11">
        <f t="shared" si="28"/>
        <v>3180</v>
      </c>
      <c r="W276" s="14">
        <f t="shared" si="29"/>
        <v>0.33169917596745591</v>
      </c>
      <c r="X276" s="17">
        <f>IF(N276="",'Project Guide'!$B$7-L276,N276-L276)</f>
        <v>85</v>
      </c>
      <c r="Y276" s="5" t="str">
        <f t="shared" si="30"/>
        <v>Late</v>
      </c>
      <c r="Z276" s="17">
        <f>IF(N276="",MAX(0,'Project Guide'!$B$7-M276),MAX(0,N276-M276))</f>
        <v>14</v>
      </c>
      <c r="AA276" s="11">
        <f t="shared" si="31"/>
        <v>9587</v>
      </c>
      <c r="AB276" s="17">
        <f>IF(Q276="","",IF(R276="",'Project Guide'!$B$7-Q276,R276-Q276))</f>
        <v>43</v>
      </c>
      <c r="AC276" s="5" t="str">
        <f>IF(Q276="","Not Invoiced",IF(R276&lt;&gt;"","Paid",IF('Project Guide'!$B$7&gt;Q276+S276,"Overdue","Open")))</f>
        <v>Paid</v>
      </c>
      <c r="AD276" s="11">
        <f t="shared" si="32"/>
        <v>0</v>
      </c>
      <c r="AE276" s="5" t="str">
        <f t="shared" si="33"/>
        <v>2026-01</v>
      </c>
      <c r="AF276" s="44" t="str">
        <f t="shared" si="34"/>
        <v>P2</v>
      </c>
    </row>
    <row r="277" spans="1:32" ht="15">
      <c r="A277" s="5" t="s">
        <v>409</v>
      </c>
      <c r="B277" s="5" t="s">
        <v>96</v>
      </c>
      <c r="C277" s="5" t="s">
        <v>97</v>
      </c>
      <c r="D277" s="5" t="s">
        <v>98</v>
      </c>
      <c r="E277" s="5" t="s">
        <v>115</v>
      </c>
      <c r="F277" s="5" t="s">
        <v>116</v>
      </c>
      <c r="G277" s="5" t="s">
        <v>117</v>
      </c>
      <c r="H277" s="5" t="s">
        <v>78</v>
      </c>
      <c r="I277" s="5" t="s">
        <v>79</v>
      </c>
      <c r="J277" s="8">
        <v>46033.442286111109</v>
      </c>
      <c r="K277" s="8">
        <v>46037.442286111109</v>
      </c>
      <c r="L277" s="8">
        <v>46039.442286111109</v>
      </c>
      <c r="M277" s="8">
        <v>46118.442286111109</v>
      </c>
      <c r="N277" s="8">
        <v>46141.442286111109</v>
      </c>
      <c r="O277" s="11">
        <v>34051</v>
      </c>
      <c r="P277" s="11">
        <v>24429</v>
      </c>
      <c r="Q277" s="8">
        <v>46142.442286111109</v>
      </c>
      <c r="R277" s="8">
        <v>46179.442286111109</v>
      </c>
      <c r="S277" s="5">
        <v>30</v>
      </c>
      <c r="T277" s="5" t="s">
        <v>121</v>
      </c>
      <c r="U277" s="5" t="s">
        <v>122</v>
      </c>
      <c r="V277" s="11">
        <f t="shared" si="28"/>
        <v>9622</v>
      </c>
      <c r="W277" s="14">
        <f t="shared" si="29"/>
        <v>0.28257613579630553</v>
      </c>
      <c r="X277" s="17">
        <f>IF(N277="",'Project Guide'!$B$7-L277,N277-L277)</f>
        <v>102</v>
      </c>
      <c r="Y277" s="5" t="str">
        <f t="shared" si="30"/>
        <v>Late</v>
      </c>
      <c r="Z277" s="17">
        <f>IF(N277="",MAX(0,'Project Guide'!$B$7-M277),MAX(0,N277-M277))</f>
        <v>23</v>
      </c>
      <c r="AA277" s="11">
        <f t="shared" si="31"/>
        <v>34051</v>
      </c>
      <c r="AB277" s="17">
        <f>IF(Q277="","",IF(R277="",'Project Guide'!$B$7-Q277,R277-Q277))</f>
        <v>37</v>
      </c>
      <c r="AC277" s="5" t="str">
        <f>IF(Q277="","Not Invoiced",IF(R277&lt;&gt;"","Paid",IF('Project Guide'!$B$7&gt;Q277+S277,"Overdue","Open")))</f>
        <v>Paid</v>
      </c>
      <c r="AD277" s="11">
        <f t="shared" si="32"/>
        <v>0</v>
      </c>
      <c r="AE277" s="5" t="str">
        <f t="shared" si="33"/>
        <v>2026-01</v>
      </c>
      <c r="AF277" s="44" t="str">
        <f t="shared" si="34"/>
        <v>P1</v>
      </c>
    </row>
    <row r="278" spans="1:32" ht="15">
      <c r="A278" s="5" t="s">
        <v>410</v>
      </c>
      <c r="B278" s="5" t="s">
        <v>89</v>
      </c>
      <c r="C278" s="5" t="s">
        <v>90</v>
      </c>
      <c r="D278" s="5" t="s">
        <v>91</v>
      </c>
      <c r="E278" s="5" t="s">
        <v>83</v>
      </c>
      <c r="F278" s="5" t="s">
        <v>84</v>
      </c>
      <c r="G278" s="5" t="s">
        <v>85</v>
      </c>
      <c r="H278" s="5" t="s">
        <v>75</v>
      </c>
      <c r="I278" s="5" t="s">
        <v>76</v>
      </c>
      <c r="J278" s="8">
        <v>46034.609744143519</v>
      </c>
      <c r="K278" s="8">
        <v>46036.609744143519</v>
      </c>
      <c r="L278" s="8">
        <v>46039.609744143519</v>
      </c>
      <c r="M278" s="8">
        <v>46066.609744143519</v>
      </c>
      <c r="N278" s="8">
        <v>46064.609744143519</v>
      </c>
      <c r="O278" s="11">
        <v>4707</v>
      </c>
      <c r="P278" s="11">
        <v>3331</v>
      </c>
      <c r="Q278" s="8">
        <v>46067.609744143519</v>
      </c>
      <c r="R278" s="8">
        <v>46089.609744143519</v>
      </c>
      <c r="S278" s="5">
        <v>30</v>
      </c>
      <c r="T278" s="5" t="s">
        <v>62</v>
      </c>
      <c r="U278" s="5" t="s">
        <v>63</v>
      </c>
      <c r="V278" s="11">
        <f t="shared" si="28"/>
        <v>1376</v>
      </c>
      <c r="W278" s="14">
        <f t="shared" si="29"/>
        <v>0.29233057148927127</v>
      </c>
      <c r="X278" s="17">
        <f>IF(N278="",'Project Guide'!$B$7-L278,N278-L278)</f>
        <v>25</v>
      </c>
      <c r="Y278" s="5" t="str">
        <f t="shared" si="30"/>
        <v>On Time</v>
      </c>
      <c r="Z278" s="17">
        <f>IF(N278="",MAX(0,'Project Guide'!$B$7-M278),MAX(0,N278-M278))</f>
        <v>0</v>
      </c>
      <c r="AA278" s="11">
        <f t="shared" si="31"/>
        <v>0</v>
      </c>
      <c r="AB278" s="17">
        <f>IF(Q278="","",IF(R278="",'Project Guide'!$B$7-Q278,R278-Q278))</f>
        <v>22</v>
      </c>
      <c r="AC278" s="5" t="str">
        <f>IF(Q278="","Not Invoiced",IF(R278&lt;&gt;"","Paid",IF('Project Guide'!$B$7&gt;Q278+S278,"Overdue","Open")))</f>
        <v>Paid</v>
      </c>
      <c r="AD278" s="11">
        <f t="shared" si="32"/>
        <v>0</v>
      </c>
      <c r="AE278" s="5" t="str">
        <f t="shared" si="33"/>
        <v>2026-01</v>
      </c>
      <c r="AF278" s="44" t="str">
        <f t="shared" si="34"/>
        <v>Monitor</v>
      </c>
    </row>
    <row r="279" spans="1:32" ht="15">
      <c r="A279" s="5" t="s">
        <v>411</v>
      </c>
      <c r="B279" s="5" t="s">
        <v>103</v>
      </c>
      <c r="C279" s="5" t="s">
        <v>104</v>
      </c>
      <c r="D279" s="5" t="s">
        <v>98</v>
      </c>
      <c r="E279" s="5" t="s">
        <v>83</v>
      </c>
      <c r="F279" s="5" t="s">
        <v>84</v>
      </c>
      <c r="G279" s="5" t="s">
        <v>85</v>
      </c>
      <c r="H279" s="5" t="s">
        <v>49</v>
      </c>
      <c r="I279" s="5" t="s">
        <v>50</v>
      </c>
      <c r="J279" s="8">
        <v>46039.120057094908</v>
      </c>
      <c r="K279" s="8">
        <v>46040.120057094908</v>
      </c>
      <c r="L279" s="8">
        <v>46040.120057094908</v>
      </c>
      <c r="M279" s="8">
        <v>46060.120057094908</v>
      </c>
      <c r="N279" s="8">
        <v>46055.120057094908</v>
      </c>
      <c r="O279" s="11">
        <v>46129</v>
      </c>
      <c r="P279" s="11">
        <v>31813</v>
      </c>
      <c r="Q279" s="8">
        <v>46055.120057094908</v>
      </c>
      <c r="R279" s="8"/>
      <c r="S279" s="5">
        <v>30</v>
      </c>
      <c r="T279" s="5" t="s">
        <v>62</v>
      </c>
      <c r="U279" s="5" t="s">
        <v>63</v>
      </c>
      <c r="V279" s="11">
        <f t="shared" si="28"/>
        <v>14316</v>
      </c>
      <c r="W279" s="14">
        <f t="shared" si="29"/>
        <v>0.31034707017277635</v>
      </c>
      <c r="X279" s="17">
        <f>IF(N279="",'Project Guide'!$B$7-L279,N279-L279)</f>
        <v>15</v>
      </c>
      <c r="Y279" s="5" t="str">
        <f t="shared" si="30"/>
        <v>On Time</v>
      </c>
      <c r="Z279" s="17">
        <f>IF(N279="",MAX(0,'Project Guide'!$B$7-M279),MAX(0,N279-M279))</f>
        <v>0</v>
      </c>
      <c r="AA279" s="11">
        <f t="shared" si="31"/>
        <v>0</v>
      </c>
      <c r="AB279" s="17">
        <f>IF(Q279="","",IF(R279="",'Project Guide'!$B$7-Q279,R279-Q279))</f>
        <v>189.87994290509232</v>
      </c>
      <c r="AC279" s="5" t="str">
        <f>IF(Q279="","Not Invoiced",IF(R279&lt;&gt;"","Paid",IF('Project Guide'!$B$7&gt;Q279+S279,"Overdue","Open")))</f>
        <v>Overdue</v>
      </c>
      <c r="AD279" s="11">
        <f t="shared" si="32"/>
        <v>46129</v>
      </c>
      <c r="AE279" s="5" t="str">
        <f t="shared" si="33"/>
        <v>2026-01</v>
      </c>
      <c r="AF279" s="44" t="str">
        <f t="shared" si="34"/>
        <v>P1</v>
      </c>
    </row>
    <row r="280" spans="1:32" ht="15">
      <c r="A280" s="5" t="s">
        <v>412</v>
      </c>
      <c r="B280" s="5" t="s">
        <v>65</v>
      </c>
      <c r="C280" s="5" t="s">
        <v>66</v>
      </c>
      <c r="D280" s="5" t="s">
        <v>67</v>
      </c>
      <c r="E280" s="5" t="s">
        <v>68</v>
      </c>
      <c r="F280" s="5" t="s">
        <v>69</v>
      </c>
      <c r="G280" s="5" t="s">
        <v>70</v>
      </c>
      <c r="H280" s="5" t="s">
        <v>189</v>
      </c>
      <c r="I280" s="5" t="s">
        <v>190</v>
      </c>
      <c r="J280" s="8">
        <v>46033.64622130787</v>
      </c>
      <c r="K280" s="8">
        <v>46039.64622130787</v>
      </c>
      <c r="L280" s="8">
        <v>46040.64622130787</v>
      </c>
      <c r="M280" s="8">
        <v>46075.64622130787</v>
      </c>
      <c r="N280" s="8">
        <v>46074.64622130787</v>
      </c>
      <c r="O280" s="11">
        <v>11397</v>
      </c>
      <c r="P280" s="11">
        <v>7711</v>
      </c>
      <c r="Q280" s="8">
        <v>46077.64622130787</v>
      </c>
      <c r="R280" s="8">
        <v>46118.64622130787</v>
      </c>
      <c r="S280" s="5">
        <v>30</v>
      </c>
      <c r="T280" s="5" t="s">
        <v>62</v>
      </c>
      <c r="U280" s="5" t="s">
        <v>63</v>
      </c>
      <c r="V280" s="11">
        <f t="shared" si="28"/>
        <v>3686</v>
      </c>
      <c r="W280" s="14">
        <f t="shared" si="29"/>
        <v>0.32341844345003073</v>
      </c>
      <c r="X280" s="17">
        <f>IF(N280="",'Project Guide'!$B$7-L280,N280-L280)</f>
        <v>34</v>
      </c>
      <c r="Y280" s="5" t="str">
        <f t="shared" si="30"/>
        <v>On Time</v>
      </c>
      <c r="Z280" s="17">
        <f>IF(N280="",MAX(0,'Project Guide'!$B$7-M280),MAX(0,N280-M280))</f>
        <v>0</v>
      </c>
      <c r="AA280" s="11">
        <f t="shared" si="31"/>
        <v>0</v>
      </c>
      <c r="AB280" s="17">
        <f>IF(Q280="","",IF(R280="",'Project Guide'!$B$7-Q280,R280-Q280))</f>
        <v>41</v>
      </c>
      <c r="AC280" s="5" t="str">
        <f>IF(Q280="","Not Invoiced",IF(R280&lt;&gt;"","Paid",IF('Project Guide'!$B$7&gt;Q280+S280,"Overdue","Open")))</f>
        <v>Paid</v>
      </c>
      <c r="AD280" s="11">
        <f t="shared" si="32"/>
        <v>0</v>
      </c>
      <c r="AE280" s="5" t="str">
        <f t="shared" si="33"/>
        <v>2026-01</v>
      </c>
      <c r="AF280" s="44" t="str">
        <f t="shared" si="34"/>
        <v>Monitor</v>
      </c>
    </row>
    <row r="281" spans="1:32" ht="15">
      <c r="A281" s="5" t="s">
        <v>413</v>
      </c>
      <c r="B281" s="5" t="s">
        <v>96</v>
      </c>
      <c r="C281" s="5" t="s">
        <v>97</v>
      </c>
      <c r="D281" s="5" t="s">
        <v>98</v>
      </c>
      <c r="E281" s="5" t="s">
        <v>72</v>
      </c>
      <c r="F281" s="5" t="s">
        <v>73</v>
      </c>
      <c r="G281" s="5" t="s">
        <v>74</v>
      </c>
      <c r="H281" s="5" t="s">
        <v>86</v>
      </c>
      <c r="I281" s="5" t="s">
        <v>87</v>
      </c>
      <c r="J281" s="8">
        <v>46026.422844942128</v>
      </c>
      <c r="K281" s="8">
        <v>46045.422844942128</v>
      </c>
      <c r="L281" s="8">
        <v>46047.422844942128</v>
      </c>
      <c r="M281" s="8">
        <v>46105.422844942128</v>
      </c>
      <c r="N281" s="8">
        <v>46097.422844942128</v>
      </c>
      <c r="O281" s="11">
        <v>36331</v>
      </c>
      <c r="P281" s="11">
        <v>28449</v>
      </c>
      <c r="Q281" s="8">
        <v>46097.422844942128</v>
      </c>
      <c r="R281" s="8">
        <v>46121.422844942128</v>
      </c>
      <c r="S281" s="5">
        <v>30</v>
      </c>
      <c r="T281" s="5" t="s">
        <v>130</v>
      </c>
      <c r="U281" s="5" t="s">
        <v>131</v>
      </c>
      <c r="V281" s="11">
        <f t="shared" si="28"/>
        <v>7882</v>
      </c>
      <c r="W281" s="14">
        <f t="shared" si="29"/>
        <v>0.21694971236684923</v>
      </c>
      <c r="X281" s="17">
        <f>IF(N281="",'Project Guide'!$B$7-L281,N281-L281)</f>
        <v>50</v>
      </c>
      <c r="Y281" s="5" t="str">
        <f t="shared" si="30"/>
        <v>On Time</v>
      </c>
      <c r="Z281" s="17">
        <f>IF(N281="",MAX(0,'Project Guide'!$B$7-M281),MAX(0,N281-M281))</f>
        <v>0</v>
      </c>
      <c r="AA281" s="11">
        <f t="shared" si="31"/>
        <v>0</v>
      </c>
      <c r="AB281" s="17">
        <f>IF(Q281="","",IF(R281="",'Project Guide'!$B$7-Q281,R281-Q281))</f>
        <v>24</v>
      </c>
      <c r="AC281" s="5" t="str">
        <f>IF(Q281="","Not Invoiced",IF(R281&lt;&gt;"","Paid",IF('Project Guide'!$B$7&gt;Q281+S281,"Overdue","Open")))</f>
        <v>Paid</v>
      </c>
      <c r="AD281" s="11">
        <f t="shared" si="32"/>
        <v>0</v>
      </c>
      <c r="AE281" s="5" t="str">
        <f t="shared" si="33"/>
        <v>2026-01</v>
      </c>
      <c r="AF281" s="44" t="str">
        <f t="shared" si="34"/>
        <v>Monitor</v>
      </c>
    </row>
    <row r="282" spans="1:32" ht="15">
      <c r="A282" s="5" t="s">
        <v>414</v>
      </c>
      <c r="B282" s="5" t="s">
        <v>142</v>
      </c>
      <c r="C282" s="5" t="s">
        <v>143</v>
      </c>
      <c r="D282" s="5" t="s">
        <v>56</v>
      </c>
      <c r="E282" s="5" t="s">
        <v>68</v>
      </c>
      <c r="F282" s="5" t="s">
        <v>69</v>
      </c>
      <c r="G282" s="5" t="s">
        <v>70</v>
      </c>
      <c r="H282" s="5" t="s">
        <v>78</v>
      </c>
      <c r="I282" s="5" t="s">
        <v>79</v>
      </c>
      <c r="J282" s="8">
        <v>46027.051838645835</v>
      </c>
      <c r="K282" s="8">
        <v>46047.051838645835</v>
      </c>
      <c r="L282" s="8">
        <v>46048.051838645835</v>
      </c>
      <c r="M282" s="8">
        <v>46091.051838645835</v>
      </c>
      <c r="N282" s="8">
        <v>46104.051838645835</v>
      </c>
      <c r="O282" s="11">
        <v>29091</v>
      </c>
      <c r="P282" s="11">
        <v>21098</v>
      </c>
      <c r="Q282" s="8">
        <v>46106.051838645835</v>
      </c>
      <c r="R282" s="8">
        <v>46158.051838645835</v>
      </c>
      <c r="S282" s="5">
        <v>45</v>
      </c>
      <c r="T282" s="5" t="s">
        <v>130</v>
      </c>
      <c r="U282" s="5" t="s">
        <v>131</v>
      </c>
      <c r="V282" s="11">
        <f t="shared" si="28"/>
        <v>7993</v>
      </c>
      <c r="W282" s="14">
        <f t="shared" si="29"/>
        <v>0.27475851637963633</v>
      </c>
      <c r="X282" s="17">
        <f>IF(N282="",'Project Guide'!$B$7-L282,N282-L282)</f>
        <v>56</v>
      </c>
      <c r="Y282" s="5" t="str">
        <f t="shared" si="30"/>
        <v>Late</v>
      </c>
      <c r="Z282" s="17">
        <f>IF(N282="",MAX(0,'Project Guide'!$B$7-M282),MAX(0,N282-M282))</f>
        <v>13</v>
      </c>
      <c r="AA282" s="11">
        <f t="shared" si="31"/>
        <v>29091</v>
      </c>
      <c r="AB282" s="17">
        <f>IF(Q282="","",IF(R282="",'Project Guide'!$B$7-Q282,R282-Q282))</f>
        <v>52</v>
      </c>
      <c r="AC282" s="5" t="str">
        <f>IF(Q282="","Not Invoiced",IF(R282&lt;&gt;"","Paid",IF('Project Guide'!$B$7&gt;Q282+S282,"Overdue","Open")))</f>
        <v>Paid</v>
      </c>
      <c r="AD282" s="11">
        <f t="shared" si="32"/>
        <v>0</v>
      </c>
      <c r="AE282" s="5" t="str">
        <f t="shared" si="33"/>
        <v>2026-01</v>
      </c>
      <c r="AF282" s="44" t="str">
        <f t="shared" si="34"/>
        <v>P2</v>
      </c>
    </row>
    <row r="283" spans="1:32" ht="15">
      <c r="A283" s="5" t="s">
        <v>415</v>
      </c>
      <c r="B283" s="5" t="s">
        <v>113</v>
      </c>
      <c r="C283" s="5" t="s">
        <v>114</v>
      </c>
      <c r="D283" s="5" t="s">
        <v>91</v>
      </c>
      <c r="E283" s="5" t="s">
        <v>115</v>
      </c>
      <c r="F283" s="5" t="s">
        <v>116</v>
      </c>
      <c r="G283" s="5" t="s">
        <v>117</v>
      </c>
      <c r="H283" s="5" t="s">
        <v>60</v>
      </c>
      <c r="I283" s="5" t="s">
        <v>61</v>
      </c>
      <c r="J283" s="8">
        <v>46039.720315625003</v>
      </c>
      <c r="K283" s="8">
        <v>46045.720315625003</v>
      </c>
      <c r="L283" s="8">
        <v>46048.720315625003</v>
      </c>
      <c r="M283" s="8">
        <v>46120.720315625003</v>
      </c>
      <c r="N283" s="8">
        <v>46116.720315625003</v>
      </c>
      <c r="O283" s="11">
        <v>18956</v>
      </c>
      <c r="P283" s="11">
        <v>15206</v>
      </c>
      <c r="Q283" s="8">
        <v>46121.720315625003</v>
      </c>
      <c r="R283" s="8">
        <v>46193.720315625003</v>
      </c>
      <c r="S283" s="5">
        <v>60</v>
      </c>
      <c r="T283" s="5" t="s">
        <v>118</v>
      </c>
      <c r="U283" s="5" t="s">
        <v>119</v>
      </c>
      <c r="V283" s="11">
        <f t="shared" si="28"/>
        <v>3750</v>
      </c>
      <c r="W283" s="14">
        <f t="shared" si="29"/>
        <v>0.19782654568474362</v>
      </c>
      <c r="X283" s="17">
        <f>IF(N283="",'Project Guide'!$B$7-L283,N283-L283)</f>
        <v>68</v>
      </c>
      <c r="Y283" s="5" t="str">
        <f t="shared" si="30"/>
        <v>On Time</v>
      </c>
      <c r="Z283" s="17">
        <f>IF(N283="",MAX(0,'Project Guide'!$B$7-M283),MAX(0,N283-M283))</f>
        <v>0</v>
      </c>
      <c r="AA283" s="11">
        <f t="shared" si="31"/>
        <v>0</v>
      </c>
      <c r="AB283" s="17">
        <f>IF(Q283="","",IF(R283="",'Project Guide'!$B$7-Q283,R283-Q283))</f>
        <v>72</v>
      </c>
      <c r="AC283" s="5" t="str">
        <f>IF(Q283="","Not Invoiced",IF(R283&lt;&gt;"","Paid",IF('Project Guide'!$B$7&gt;Q283+S283,"Overdue","Open")))</f>
        <v>Paid</v>
      </c>
      <c r="AD283" s="11">
        <f t="shared" si="32"/>
        <v>0</v>
      </c>
      <c r="AE283" s="5" t="str">
        <f t="shared" si="33"/>
        <v>2026-01</v>
      </c>
      <c r="AF283" s="44" t="str">
        <f t="shared" si="34"/>
        <v>Monitor</v>
      </c>
    </row>
    <row r="284" spans="1:32" ht="15">
      <c r="A284" s="5" t="s">
        <v>416</v>
      </c>
      <c r="B284" s="5" t="s">
        <v>54</v>
      </c>
      <c r="C284" s="5" t="s">
        <v>55</v>
      </c>
      <c r="D284" s="5" t="s">
        <v>56</v>
      </c>
      <c r="E284" s="5" t="s">
        <v>99</v>
      </c>
      <c r="F284" s="5" t="s">
        <v>100</v>
      </c>
      <c r="G284" s="5" t="s">
        <v>101</v>
      </c>
      <c r="H284" s="5" t="s">
        <v>86</v>
      </c>
      <c r="I284" s="5" t="s">
        <v>87</v>
      </c>
      <c r="J284" s="8">
        <v>46043.248046111112</v>
      </c>
      <c r="K284" s="8">
        <v>46045.248046111112</v>
      </c>
      <c r="L284" s="8">
        <v>46049.248046111112</v>
      </c>
      <c r="M284" s="8">
        <v>46089.248046111112</v>
      </c>
      <c r="N284" s="8">
        <v>46083.248046111112</v>
      </c>
      <c r="O284" s="11">
        <v>40736</v>
      </c>
      <c r="P284" s="11">
        <v>30174</v>
      </c>
      <c r="Q284" s="8">
        <v>46088.248046111112</v>
      </c>
      <c r="R284" s="8">
        <v>46152.248046111112</v>
      </c>
      <c r="S284" s="5">
        <v>60</v>
      </c>
      <c r="T284" s="5" t="s">
        <v>62</v>
      </c>
      <c r="U284" s="5" t="s">
        <v>63</v>
      </c>
      <c r="V284" s="11">
        <f t="shared" si="28"/>
        <v>10562</v>
      </c>
      <c r="W284" s="14">
        <f t="shared" si="29"/>
        <v>0.25927926158680281</v>
      </c>
      <c r="X284" s="17">
        <f>IF(N284="",'Project Guide'!$B$7-L284,N284-L284)</f>
        <v>34</v>
      </c>
      <c r="Y284" s="5" t="str">
        <f t="shared" si="30"/>
        <v>On Time</v>
      </c>
      <c r="Z284" s="17">
        <f>IF(N284="",MAX(0,'Project Guide'!$B$7-M284),MAX(0,N284-M284))</f>
        <v>0</v>
      </c>
      <c r="AA284" s="11">
        <f t="shared" si="31"/>
        <v>0</v>
      </c>
      <c r="AB284" s="17">
        <f>IF(Q284="","",IF(R284="",'Project Guide'!$B$7-Q284,R284-Q284))</f>
        <v>64</v>
      </c>
      <c r="AC284" s="5" t="str">
        <f>IF(Q284="","Not Invoiced",IF(R284&lt;&gt;"","Paid",IF('Project Guide'!$B$7&gt;Q284+S284,"Overdue","Open")))</f>
        <v>Paid</v>
      </c>
      <c r="AD284" s="11">
        <f t="shared" si="32"/>
        <v>0</v>
      </c>
      <c r="AE284" s="5" t="str">
        <f t="shared" si="33"/>
        <v>2026-01</v>
      </c>
      <c r="AF284" s="44" t="str">
        <f t="shared" si="34"/>
        <v>Monitor</v>
      </c>
    </row>
    <row r="285" spans="1:32" ht="15">
      <c r="A285" s="5" t="s">
        <v>417</v>
      </c>
      <c r="B285" s="5" t="s">
        <v>161</v>
      </c>
      <c r="C285" s="5" t="s">
        <v>162</v>
      </c>
      <c r="D285" s="5" t="s">
        <v>67</v>
      </c>
      <c r="E285" s="5" t="s">
        <v>68</v>
      </c>
      <c r="F285" s="5" t="s">
        <v>69</v>
      </c>
      <c r="G285" s="5" t="s">
        <v>70</v>
      </c>
      <c r="H285" s="5" t="s">
        <v>49</v>
      </c>
      <c r="I285" s="5" t="s">
        <v>50</v>
      </c>
      <c r="J285" s="8">
        <v>46033.310898506941</v>
      </c>
      <c r="K285" s="8">
        <v>46049.310898506941</v>
      </c>
      <c r="L285" s="8">
        <v>46050.310898506941</v>
      </c>
      <c r="M285" s="8">
        <v>46083.310898506941</v>
      </c>
      <c r="N285" s="8">
        <v>46083.310898506941</v>
      </c>
      <c r="O285" s="11">
        <v>19710</v>
      </c>
      <c r="P285" s="11">
        <v>15173</v>
      </c>
      <c r="Q285" s="8">
        <v>46086.310898506941</v>
      </c>
      <c r="R285" s="8">
        <v>46112.310898506941</v>
      </c>
      <c r="S285" s="5">
        <v>30</v>
      </c>
      <c r="T285" s="5" t="s">
        <v>130</v>
      </c>
      <c r="U285" s="5" t="s">
        <v>131</v>
      </c>
      <c r="V285" s="11">
        <f t="shared" si="28"/>
        <v>4537</v>
      </c>
      <c r="W285" s="14">
        <f t="shared" si="29"/>
        <v>0.2301877219685439</v>
      </c>
      <c r="X285" s="17">
        <f>IF(N285="",'Project Guide'!$B$7-L285,N285-L285)</f>
        <v>33</v>
      </c>
      <c r="Y285" s="5" t="str">
        <f t="shared" si="30"/>
        <v>On Time</v>
      </c>
      <c r="Z285" s="17">
        <f>IF(N285="",MAX(0,'Project Guide'!$B$7-M285),MAX(0,N285-M285))</f>
        <v>0</v>
      </c>
      <c r="AA285" s="11">
        <f t="shared" si="31"/>
        <v>0</v>
      </c>
      <c r="AB285" s="17">
        <f>IF(Q285="","",IF(R285="",'Project Guide'!$B$7-Q285,R285-Q285))</f>
        <v>26</v>
      </c>
      <c r="AC285" s="5" t="str">
        <f>IF(Q285="","Not Invoiced",IF(R285&lt;&gt;"","Paid",IF('Project Guide'!$B$7&gt;Q285+S285,"Overdue","Open")))</f>
        <v>Paid</v>
      </c>
      <c r="AD285" s="11">
        <f t="shared" si="32"/>
        <v>0</v>
      </c>
      <c r="AE285" s="5" t="str">
        <f t="shared" si="33"/>
        <v>2026-01</v>
      </c>
      <c r="AF285" s="44" t="str">
        <f t="shared" si="34"/>
        <v>Monitor</v>
      </c>
    </row>
    <row r="286" spans="1:32" ht="15">
      <c r="A286" s="5" t="s">
        <v>418</v>
      </c>
      <c r="B286" s="5" t="s">
        <v>96</v>
      </c>
      <c r="C286" s="5" t="s">
        <v>97</v>
      </c>
      <c r="D286" s="5" t="s">
        <v>98</v>
      </c>
      <c r="E286" s="5" t="s">
        <v>46</v>
      </c>
      <c r="F286" s="5" t="s">
        <v>47</v>
      </c>
      <c r="G286" s="5" t="s">
        <v>48</v>
      </c>
      <c r="H286" s="5" t="s">
        <v>75</v>
      </c>
      <c r="I286" s="5" t="s">
        <v>76</v>
      </c>
      <c r="J286" s="8">
        <v>46040.431866921295</v>
      </c>
      <c r="K286" s="8">
        <v>46047.431866921295</v>
      </c>
      <c r="L286" s="8">
        <v>46050.431866921295</v>
      </c>
      <c r="M286" s="8">
        <v>46106.431866921295</v>
      </c>
      <c r="N286" s="8">
        <v>46115.431866921295</v>
      </c>
      <c r="O286" s="11">
        <v>21488</v>
      </c>
      <c r="P286" s="11">
        <v>14143</v>
      </c>
      <c r="Q286" s="8">
        <v>46116.431866921295</v>
      </c>
      <c r="R286" s="8">
        <v>46144.431866921295</v>
      </c>
      <c r="S286" s="5">
        <v>30</v>
      </c>
      <c r="T286" s="5" t="s">
        <v>51</v>
      </c>
      <c r="U286" s="5" t="s">
        <v>52</v>
      </c>
      <c r="V286" s="11">
        <f t="shared" si="28"/>
        <v>7345</v>
      </c>
      <c r="W286" s="14">
        <f t="shared" si="29"/>
        <v>0.34181868950111688</v>
      </c>
      <c r="X286" s="17">
        <f>IF(N286="",'Project Guide'!$B$7-L286,N286-L286)</f>
        <v>65</v>
      </c>
      <c r="Y286" s="5" t="str">
        <f t="shared" si="30"/>
        <v>Late</v>
      </c>
      <c r="Z286" s="17">
        <f>IF(N286="",MAX(0,'Project Guide'!$B$7-M286),MAX(0,N286-M286))</f>
        <v>9</v>
      </c>
      <c r="AA286" s="11">
        <f t="shared" si="31"/>
        <v>21488</v>
      </c>
      <c r="AB286" s="17">
        <f>IF(Q286="","",IF(R286="",'Project Guide'!$B$7-Q286,R286-Q286))</f>
        <v>28</v>
      </c>
      <c r="AC286" s="5" t="str">
        <f>IF(Q286="","Not Invoiced",IF(R286&lt;&gt;"","Paid",IF('Project Guide'!$B$7&gt;Q286+S286,"Overdue","Open")))</f>
        <v>Paid</v>
      </c>
      <c r="AD286" s="11">
        <f t="shared" si="32"/>
        <v>0</v>
      </c>
      <c r="AE286" s="5" t="str">
        <f t="shared" si="33"/>
        <v>2026-01</v>
      </c>
      <c r="AF286" s="44" t="str">
        <f t="shared" si="34"/>
        <v>P2</v>
      </c>
    </row>
    <row r="287" spans="1:32" ht="15">
      <c r="A287" s="5" t="s">
        <v>419</v>
      </c>
      <c r="B287" s="5" t="s">
        <v>81</v>
      </c>
      <c r="C287" s="5" t="s">
        <v>82</v>
      </c>
      <c r="D287" s="5" t="s">
        <v>45</v>
      </c>
      <c r="E287" s="5" t="s">
        <v>92</v>
      </c>
      <c r="F287" s="5" t="s">
        <v>93</v>
      </c>
      <c r="G287" s="5" t="s">
        <v>94</v>
      </c>
      <c r="H287" s="5" t="s">
        <v>189</v>
      </c>
      <c r="I287" s="5" t="s">
        <v>190</v>
      </c>
      <c r="J287" s="8">
        <v>46045.07871076389</v>
      </c>
      <c r="K287" s="8">
        <v>46049.07871076389</v>
      </c>
      <c r="L287" s="8">
        <v>46052.07871076389</v>
      </c>
      <c r="M287" s="8">
        <v>46078.07871076389</v>
      </c>
      <c r="N287" s="8">
        <v>46073.07871076389</v>
      </c>
      <c r="O287" s="11">
        <v>38292</v>
      </c>
      <c r="P287" s="11">
        <v>30438</v>
      </c>
      <c r="Q287" s="8">
        <v>46074.07871076389</v>
      </c>
      <c r="R287" s="8">
        <v>46122.07871076389</v>
      </c>
      <c r="S287" s="5">
        <v>45</v>
      </c>
      <c r="T287" s="5" t="s">
        <v>62</v>
      </c>
      <c r="U287" s="5" t="s">
        <v>63</v>
      </c>
      <c r="V287" s="11">
        <f t="shared" si="28"/>
        <v>7854</v>
      </c>
      <c r="W287" s="14">
        <f t="shared" si="29"/>
        <v>0.20510811657787528</v>
      </c>
      <c r="X287" s="17">
        <f>IF(N287="",'Project Guide'!$B$7-L287,N287-L287)</f>
        <v>21</v>
      </c>
      <c r="Y287" s="5" t="str">
        <f t="shared" si="30"/>
        <v>On Time</v>
      </c>
      <c r="Z287" s="17">
        <f>IF(N287="",MAX(0,'Project Guide'!$B$7-M287),MAX(0,N287-M287))</f>
        <v>0</v>
      </c>
      <c r="AA287" s="11">
        <f t="shared" si="31"/>
        <v>0</v>
      </c>
      <c r="AB287" s="17">
        <f>IF(Q287="","",IF(R287="",'Project Guide'!$B$7-Q287,R287-Q287))</f>
        <v>48</v>
      </c>
      <c r="AC287" s="5" t="str">
        <f>IF(Q287="","Not Invoiced",IF(R287&lt;&gt;"","Paid",IF('Project Guide'!$B$7&gt;Q287+S287,"Overdue","Open")))</f>
        <v>Paid</v>
      </c>
      <c r="AD287" s="11">
        <f t="shared" si="32"/>
        <v>0</v>
      </c>
      <c r="AE287" s="5" t="str">
        <f t="shared" si="33"/>
        <v>2026-01</v>
      </c>
      <c r="AF287" s="44" t="str">
        <f t="shared" si="34"/>
        <v>Monitor</v>
      </c>
    </row>
    <row r="288" spans="1:32" ht="15">
      <c r="A288" s="5" t="s">
        <v>420</v>
      </c>
      <c r="B288" s="5" t="s">
        <v>103</v>
      </c>
      <c r="C288" s="5" t="s">
        <v>104</v>
      </c>
      <c r="D288" s="5" t="s">
        <v>98</v>
      </c>
      <c r="E288" s="5" t="s">
        <v>146</v>
      </c>
      <c r="F288" s="5" t="s">
        <v>147</v>
      </c>
      <c r="G288" s="5" t="s">
        <v>85</v>
      </c>
      <c r="H288" s="5" t="s">
        <v>86</v>
      </c>
      <c r="I288" s="5" t="s">
        <v>87</v>
      </c>
      <c r="J288" s="8">
        <v>46049.869720115741</v>
      </c>
      <c r="K288" s="8">
        <v>46053.869720115741</v>
      </c>
      <c r="L288" s="8">
        <v>46054.869720115741</v>
      </c>
      <c r="M288" s="8">
        <v>46076.869720115741</v>
      </c>
      <c r="N288" s="8">
        <v>46090.869720115741</v>
      </c>
      <c r="O288" s="11">
        <v>9142</v>
      </c>
      <c r="P288" s="11">
        <v>6272</v>
      </c>
      <c r="Q288" s="8">
        <v>46095.869720115741</v>
      </c>
      <c r="R288" s="8">
        <v>46135.869720115741</v>
      </c>
      <c r="S288" s="5">
        <v>30</v>
      </c>
      <c r="T288" s="5" t="s">
        <v>121</v>
      </c>
      <c r="U288" s="5" t="s">
        <v>122</v>
      </c>
      <c r="V288" s="11">
        <f t="shared" si="28"/>
        <v>2870</v>
      </c>
      <c r="W288" s="14">
        <f t="shared" si="29"/>
        <v>0.31393568147013784</v>
      </c>
      <c r="X288" s="17">
        <f>IF(N288="",'Project Guide'!$B$7-L288,N288-L288)</f>
        <v>36</v>
      </c>
      <c r="Y288" s="5" t="str">
        <f t="shared" si="30"/>
        <v>Late</v>
      </c>
      <c r="Z288" s="17">
        <f>IF(N288="",MAX(0,'Project Guide'!$B$7-M288),MAX(0,N288-M288))</f>
        <v>14</v>
      </c>
      <c r="AA288" s="11">
        <f t="shared" si="31"/>
        <v>9142</v>
      </c>
      <c r="AB288" s="17">
        <f>IF(Q288="","",IF(R288="",'Project Guide'!$B$7-Q288,R288-Q288))</f>
        <v>40</v>
      </c>
      <c r="AC288" s="5" t="str">
        <f>IF(Q288="","Not Invoiced",IF(R288&lt;&gt;"","Paid",IF('Project Guide'!$B$7&gt;Q288+S288,"Overdue","Open")))</f>
        <v>Paid</v>
      </c>
      <c r="AD288" s="11">
        <f t="shared" si="32"/>
        <v>0</v>
      </c>
      <c r="AE288" s="5" t="str">
        <f t="shared" si="33"/>
        <v>2026-02</v>
      </c>
      <c r="AF288" s="44" t="str">
        <f t="shared" si="34"/>
        <v>P2</v>
      </c>
    </row>
    <row r="289" spans="1:32" ht="15">
      <c r="A289" s="5" t="s">
        <v>421</v>
      </c>
      <c r="B289" s="5" t="s">
        <v>89</v>
      </c>
      <c r="C289" s="5" t="s">
        <v>90</v>
      </c>
      <c r="D289" s="5" t="s">
        <v>91</v>
      </c>
      <c r="E289" s="5" t="s">
        <v>46</v>
      </c>
      <c r="F289" s="5" t="s">
        <v>47</v>
      </c>
      <c r="G289" s="5" t="s">
        <v>48</v>
      </c>
      <c r="H289" s="5" t="s">
        <v>78</v>
      </c>
      <c r="I289" s="5" t="s">
        <v>79</v>
      </c>
      <c r="J289" s="8">
        <v>46049.708737407411</v>
      </c>
      <c r="K289" s="8">
        <v>46051.708737407411</v>
      </c>
      <c r="L289" s="8">
        <v>46055.708737407411</v>
      </c>
      <c r="M289" s="8">
        <v>46108.708737407411</v>
      </c>
      <c r="N289" s="8">
        <v>46119.708737407411</v>
      </c>
      <c r="O289" s="11">
        <v>18041</v>
      </c>
      <c r="P289" s="11">
        <v>12977</v>
      </c>
      <c r="Q289" s="8">
        <v>46121.708737407411</v>
      </c>
      <c r="R289" s="8">
        <v>46158.708737407411</v>
      </c>
      <c r="S289" s="5">
        <v>45</v>
      </c>
      <c r="T289" s="5" t="s">
        <v>62</v>
      </c>
      <c r="U289" s="5" t="s">
        <v>63</v>
      </c>
      <c r="V289" s="11">
        <f t="shared" si="28"/>
        <v>5064</v>
      </c>
      <c r="W289" s="14">
        <f t="shared" si="29"/>
        <v>0.28069397483509784</v>
      </c>
      <c r="X289" s="17">
        <f>IF(N289="",'Project Guide'!$B$7-L289,N289-L289)</f>
        <v>64</v>
      </c>
      <c r="Y289" s="5" t="str">
        <f t="shared" si="30"/>
        <v>Late</v>
      </c>
      <c r="Z289" s="17">
        <f>IF(N289="",MAX(0,'Project Guide'!$B$7-M289),MAX(0,N289-M289))</f>
        <v>11</v>
      </c>
      <c r="AA289" s="11">
        <f t="shared" si="31"/>
        <v>18041</v>
      </c>
      <c r="AB289" s="17">
        <f>IF(Q289="","",IF(R289="",'Project Guide'!$B$7-Q289,R289-Q289))</f>
        <v>37</v>
      </c>
      <c r="AC289" s="5" t="str">
        <f>IF(Q289="","Not Invoiced",IF(R289&lt;&gt;"","Paid",IF('Project Guide'!$B$7&gt;Q289+S289,"Overdue","Open")))</f>
        <v>Paid</v>
      </c>
      <c r="AD289" s="11">
        <f t="shared" si="32"/>
        <v>0</v>
      </c>
      <c r="AE289" s="5" t="str">
        <f t="shared" si="33"/>
        <v>2026-02</v>
      </c>
      <c r="AF289" s="44" t="str">
        <f t="shared" si="34"/>
        <v>P2</v>
      </c>
    </row>
    <row r="290" spans="1:32" ht="15">
      <c r="A290" s="5" t="s">
        <v>422</v>
      </c>
      <c r="B290" s="5" t="s">
        <v>142</v>
      </c>
      <c r="C290" s="5" t="s">
        <v>143</v>
      </c>
      <c r="D290" s="5" t="s">
        <v>56</v>
      </c>
      <c r="E290" s="5" t="s">
        <v>99</v>
      </c>
      <c r="F290" s="5" t="s">
        <v>100</v>
      </c>
      <c r="G290" s="5" t="s">
        <v>101</v>
      </c>
      <c r="H290" s="5" t="s">
        <v>75</v>
      </c>
      <c r="I290" s="5" t="s">
        <v>76</v>
      </c>
      <c r="J290" s="8">
        <v>46046.133244027777</v>
      </c>
      <c r="K290" s="8">
        <v>46052.133244027777</v>
      </c>
      <c r="L290" s="8">
        <v>46056.133244027777</v>
      </c>
      <c r="M290" s="8">
        <v>46103.133244027777</v>
      </c>
      <c r="N290" s="8">
        <v>46109.133244027777</v>
      </c>
      <c r="O290" s="11">
        <v>20204</v>
      </c>
      <c r="P290" s="11">
        <v>14399</v>
      </c>
      <c r="Q290" s="8">
        <v>46111.133244027777</v>
      </c>
      <c r="R290" s="8">
        <v>46167.133244027777</v>
      </c>
      <c r="S290" s="5">
        <v>60</v>
      </c>
      <c r="T290" s="5" t="s">
        <v>62</v>
      </c>
      <c r="U290" s="5" t="s">
        <v>63</v>
      </c>
      <c r="V290" s="11">
        <f t="shared" si="28"/>
        <v>5805</v>
      </c>
      <c r="W290" s="14">
        <f t="shared" si="29"/>
        <v>0.28731934270441495</v>
      </c>
      <c r="X290" s="17">
        <f>IF(N290="",'Project Guide'!$B$7-L290,N290-L290)</f>
        <v>53</v>
      </c>
      <c r="Y290" s="5" t="str">
        <f t="shared" si="30"/>
        <v>Late</v>
      </c>
      <c r="Z290" s="17">
        <f>IF(N290="",MAX(0,'Project Guide'!$B$7-M290),MAX(0,N290-M290))</f>
        <v>6</v>
      </c>
      <c r="AA290" s="11">
        <f t="shared" si="31"/>
        <v>20204</v>
      </c>
      <c r="AB290" s="17">
        <f>IF(Q290="","",IF(R290="",'Project Guide'!$B$7-Q290,R290-Q290))</f>
        <v>56</v>
      </c>
      <c r="AC290" s="5" t="str">
        <f>IF(Q290="","Not Invoiced",IF(R290&lt;&gt;"","Paid",IF('Project Guide'!$B$7&gt;Q290+S290,"Overdue","Open")))</f>
        <v>Paid</v>
      </c>
      <c r="AD290" s="11">
        <f t="shared" si="32"/>
        <v>0</v>
      </c>
      <c r="AE290" s="5" t="str">
        <f t="shared" si="33"/>
        <v>2026-02</v>
      </c>
      <c r="AF290" s="44" t="str">
        <f t="shared" si="34"/>
        <v>P2</v>
      </c>
    </row>
    <row r="291" spans="1:32" ht="15">
      <c r="A291" s="5" t="s">
        <v>423</v>
      </c>
      <c r="B291" s="5" t="s">
        <v>103</v>
      </c>
      <c r="C291" s="5" t="s">
        <v>104</v>
      </c>
      <c r="D291" s="5" t="s">
        <v>98</v>
      </c>
      <c r="E291" s="5" t="s">
        <v>150</v>
      </c>
      <c r="F291" s="5" t="s">
        <v>151</v>
      </c>
      <c r="G291" s="5" t="s">
        <v>117</v>
      </c>
      <c r="H291" s="5" t="s">
        <v>78</v>
      </c>
      <c r="I291" s="5" t="s">
        <v>79</v>
      </c>
      <c r="J291" s="8">
        <v>46049.310551956019</v>
      </c>
      <c r="K291" s="8">
        <v>46054.310551956019</v>
      </c>
      <c r="L291" s="8">
        <v>46056.310551956019</v>
      </c>
      <c r="M291" s="8">
        <v>46138.310551956019</v>
      </c>
      <c r="N291" s="8">
        <v>46138.310551956019</v>
      </c>
      <c r="O291" s="11">
        <v>29317</v>
      </c>
      <c r="P291" s="11">
        <v>21835</v>
      </c>
      <c r="Q291" s="8">
        <v>46142.310551956019</v>
      </c>
      <c r="R291" s="8">
        <v>46179.310551956019</v>
      </c>
      <c r="S291" s="5">
        <v>30</v>
      </c>
      <c r="T291" s="5" t="s">
        <v>62</v>
      </c>
      <c r="U291" s="5" t="s">
        <v>63</v>
      </c>
      <c r="V291" s="11">
        <f t="shared" si="28"/>
        <v>7482</v>
      </c>
      <c r="W291" s="14">
        <f t="shared" si="29"/>
        <v>0.25521028754647473</v>
      </c>
      <c r="X291" s="17">
        <f>IF(N291="",'Project Guide'!$B$7-L291,N291-L291)</f>
        <v>82</v>
      </c>
      <c r="Y291" s="5" t="str">
        <f t="shared" si="30"/>
        <v>On Time</v>
      </c>
      <c r="Z291" s="17">
        <f>IF(N291="",MAX(0,'Project Guide'!$B$7-M291),MAX(0,N291-M291))</f>
        <v>0</v>
      </c>
      <c r="AA291" s="11">
        <f t="shared" si="31"/>
        <v>0</v>
      </c>
      <c r="AB291" s="17">
        <f>IF(Q291="","",IF(R291="",'Project Guide'!$B$7-Q291,R291-Q291))</f>
        <v>37</v>
      </c>
      <c r="AC291" s="5" t="str">
        <f>IF(Q291="","Not Invoiced",IF(R291&lt;&gt;"","Paid",IF('Project Guide'!$B$7&gt;Q291+S291,"Overdue","Open")))</f>
        <v>Paid</v>
      </c>
      <c r="AD291" s="11">
        <f t="shared" si="32"/>
        <v>0</v>
      </c>
      <c r="AE291" s="5" t="str">
        <f t="shared" si="33"/>
        <v>2026-02</v>
      </c>
      <c r="AF291" s="44" t="str">
        <f t="shared" si="34"/>
        <v>Monitor</v>
      </c>
    </row>
    <row r="292" spans="1:32" ht="15">
      <c r="A292" s="5" t="s">
        <v>424</v>
      </c>
      <c r="B292" s="5" t="s">
        <v>110</v>
      </c>
      <c r="C292" s="5" t="s">
        <v>111</v>
      </c>
      <c r="D292" s="5" t="s">
        <v>91</v>
      </c>
      <c r="E292" s="5" t="s">
        <v>83</v>
      </c>
      <c r="F292" s="5" t="s">
        <v>84</v>
      </c>
      <c r="G292" s="5" t="s">
        <v>85</v>
      </c>
      <c r="H292" s="5" t="s">
        <v>49</v>
      </c>
      <c r="I292" s="5" t="s">
        <v>50</v>
      </c>
      <c r="J292" s="8">
        <v>46052.163303865738</v>
      </c>
      <c r="K292" s="8">
        <v>46056.163303865738</v>
      </c>
      <c r="L292" s="8">
        <v>46057.163303865738</v>
      </c>
      <c r="M292" s="8">
        <v>46074.163303865738</v>
      </c>
      <c r="N292" s="8">
        <v>46072.163303865738</v>
      </c>
      <c r="O292" s="11">
        <v>40826</v>
      </c>
      <c r="P292" s="11">
        <v>26739</v>
      </c>
      <c r="Q292" s="8">
        <v>46077.163303865738</v>
      </c>
      <c r="R292" s="8">
        <v>46125.163303865738</v>
      </c>
      <c r="S292" s="5">
        <v>45</v>
      </c>
      <c r="T292" s="5" t="s">
        <v>135</v>
      </c>
      <c r="U292" s="5" t="s">
        <v>136</v>
      </c>
      <c r="V292" s="11">
        <f t="shared" si="28"/>
        <v>14087</v>
      </c>
      <c r="W292" s="14">
        <f t="shared" si="29"/>
        <v>0.3450497232155979</v>
      </c>
      <c r="X292" s="17">
        <f>IF(N292="",'Project Guide'!$B$7-L292,N292-L292)</f>
        <v>15</v>
      </c>
      <c r="Y292" s="5" t="str">
        <f t="shared" si="30"/>
        <v>On Time</v>
      </c>
      <c r="Z292" s="17">
        <f>IF(N292="",MAX(0,'Project Guide'!$B$7-M292),MAX(0,N292-M292))</f>
        <v>0</v>
      </c>
      <c r="AA292" s="11">
        <f t="shared" si="31"/>
        <v>0</v>
      </c>
      <c r="AB292" s="17">
        <f>IF(Q292="","",IF(R292="",'Project Guide'!$B$7-Q292,R292-Q292))</f>
        <v>48</v>
      </c>
      <c r="AC292" s="5" t="str">
        <f>IF(Q292="","Not Invoiced",IF(R292&lt;&gt;"","Paid",IF('Project Guide'!$B$7&gt;Q292+S292,"Overdue","Open")))</f>
        <v>Paid</v>
      </c>
      <c r="AD292" s="11">
        <f t="shared" si="32"/>
        <v>0</v>
      </c>
      <c r="AE292" s="5" t="str">
        <f t="shared" si="33"/>
        <v>2026-02</v>
      </c>
      <c r="AF292" s="44" t="str">
        <f t="shared" si="34"/>
        <v>Monitor</v>
      </c>
    </row>
    <row r="293" spans="1:32" ht="15">
      <c r="A293" s="5" t="s">
        <v>425</v>
      </c>
      <c r="B293" s="5" t="s">
        <v>133</v>
      </c>
      <c r="C293" s="5" t="s">
        <v>134</v>
      </c>
      <c r="D293" s="5" t="s">
        <v>45</v>
      </c>
      <c r="E293" s="5" t="s">
        <v>46</v>
      </c>
      <c r="F293" s="5" t="s">
        <v>47</v>
      </c>
      <c r="G293" s="5" t="s">
        <v>48</v>
      </c>
      <c r="H293" s="5" t="s">
        <v>75</v>
      </c>
      <c r="I293" s="5" t="s">
        <v>76</v>
      </c>
      <c r="J293" s="8">
        <v>46050.511994375003</v>
      </c>
      <c r="K293" s="8">
        <v>46054.511994375003</v>
      </c>
      <c r="L293" s="8">
        <v>46057.511994375003</v>
      </c>
      <c r="M293" s="8">
        <v>46118.511994375003</v>
      </c>
      <c r="N293" s="8">
        <v>46123.511994375003</v>
      </c>
      <c r="O293" s="11">
        <v>17753</v>
      </c>
      <c r="P293" s="11">
        <v>13809</v>
      </c>
      <c r="Q293" s="8">
        <v>46128.511994375003</v>
      </c>
      <c r="R293" s="8"/>
      <c r="S293" s="5">
        <v>30</v>
      </c>
      <c r="T293" s="5" t="s">
        <v>118</v>
      </c>
      <c r="U293" s="5" t="s">
        <v>119</v>
      </c>
      <c r="V293" s="11">
        <f t="shared" si="28"/>
        <v>3944</v>
      </c>
      <c r="W293" s="14">
        <f t="shared" si="29"/>
        <v>0.22215963499126909</v>
      </c>
      <c r="X293" s="17">
        <f>IF(N293="",'Project Guide'!$B$7-L293,N293-L293)</f>
        <v>66</v>
      </c>
      <c r="Y293" s="5" t="str">
        <f t="shared" si="30"/>
        <v>Late</v>
      </c>
      <c r="Z293" s="17">
        <f>IF(N293="",MAX(0,'Project Guide'!$B$7-M293),MAX(0,N293-M293))</f>
        <v>5</v>
      </c>
      <c r="AA293" s="11">
        <f t="shared" si="31"/>
        <v>17753</v>
      </c>
      <c r="AB293" s="17">
        <f>IF(Q293="","",IF(R293="",'Project Guide'!$B$7-Q293,R293-Q293))</f>
        <v>116.48800562499673</v>
      </c>
      <c r="AC293" s="5" t="str">
        <f>IF(Q293="","Not Invoiced",IF(R293&lt;&gt;"","Paid",IF('Project Guide'!$B$7&gt;Q293+S293,"Overdue","Open")))</f>
        <v>Overdue</v>
      </c>
      <c r="AD293" s="11">
        <f t="shared" si="32"/>
        <v>17753</v>
      </c>
      <c r="AE293" s="5" t="str">
        <f t="shared" si="33"/>
        <v>2026-02</v>
      </c>
      <c r="AF293" s="44" t="str">
        <f t="shared" si="34"/>
        <v>P1</v>
      </c>
    </row>
    <row r="294" spans="1:32" ht="15">
      <c r="A294" s="5" t="s">
        <v>426</v>
      </c>
      <c r="B294" s="5" t="s">
        <v>161</v>
      </c>
      <c r="C294" s="5" t="s">
        <v>162</v>
      </c>
      <c r="D294" s="5" t="s">
        <v>67</v>
      </c>
      <c r="E294" s="5" t="s">
        <v>105</v>
      </c>
      <c r="F294" s="5" t="s">
        <v>106</v>
      </c>
      <c r="G294" s="5" t="s">
        <v>107</v>
      </c>
      <c r="H294" s="5" t="s">
        <v>86</v>
      </c>
      <c r="I294" s="5" t="s">
        <v>87</v>
      </c>
      <c r="J294" s="8">
        <v>46055.856206111108</v>
      </c>
      <c r="K294" s="8">
        <v>46057.856206111108</v>
      </c>
      <c r="L294" s="8">
        <v>46057.856206111108</v>
      </c>
      <c r="M294" s="8">
        <v>46109.856206111108</v>
      </c>
      <c r="N294" s="8">
        <v>46113.856206111108</v>
      </c>
      <c r="O294" s="11">
        <v>45614</v>
      </c>
      <c r="P294" s="11">
        <v>30668</v>
      </c>
      <c r="Q294" s="8">
        <v>46116.856206111108</v>
      </c>
      <c r="R294" s="8">
        <v>46154.856206111108</v>
      </c>
      <c r="S294" s="5">
        <v>30</v>
      </c>
      <c r="T294" s="5" t="s">
        <v>121</v>
      </c>
      <c r="U294" s="5" t="s">
        <v>122</v>
      </c>
      <c r="V294" s="11">
        <f t="shared" si="28"/>
        <v>14946</v>
      </c>
      <c r="W294" s="14">
        <f t="shared" si="29"/>
        <v>0.32766255974043057</v>
      </c>
      <c r="X294" s="17">
        <f>IF(N294="",'Project Guide'!$B$7-L294,N294-L294)</f>
        <v>56</v>
      </c>
      <c r="Y294" s="5" t="str">
        <f t="shared" si="30"/>
        <v>Late</v>
      </c>
      <c r="Z294" s="17">
        <f>IF(N294="",MAX(0,'Project Guide'!$B$7-M294),MAX(0,N294-M294))</f>
        <v>4</v>
      </c>
      <c r="AA294" s="11">
        <f t="shared" si="31"/>
        <v>45614</v>
      </c>
      <c r="AB294" s="17">
        <f>IF(Q294="","",IF(R294="",'Project Guide'!$B$7-Q294,R294-Q294))</f>
        <v>38</v>
      </c>
      <c r="AC294" s="5" t="str">
        <f>IF(Q294="","Not Invoiced",IF(R294&lt;&gt;"","Paid",IF('Project Guide'!$B$7&gt;Q294+S294,"Overdue","Open")))</f>
        <v>Paid</v>
      </c>
      <c r="AD294" s="11">
        <f t="shared" si="32"/>
        <v>0</v>
      </c>
      <c r="AE294" s="5" t="str">
        <f t="shared" si="33"/>
        <v>2026-02</v>
      </c>
      <c r="AF294" s="44" t="str">
        <f t="shared" si="34"/>
        <v>P1</v>
      </c>
    </row>
    <row r="295" spans="1:32" ht="15">
      <c r="A295" s="5" t="s">
        <v>427</v>
      </c>
      <c r="B295" s="5" t="s">
        <v>54</v>
      </c>
      <c r="C295" s="5" t="s">
        <v>55</v>
      </c>
      <c r="D295" s="5" t="s">
        <v>56</v>
      </c>
      <c r="E295" s="5" t="s">
        <v>68</v>
      </c>
      <c r="F295" s="5" t="s">
        <v>69</v>
      </c>
      <c r="G295" s="5" t="s">
        <v>70</v>
      </c>
      <c r="H295" s="5" t="s">
        <v>78</v>
      </c>
      <c r="I295" s="5" t="s">
        <v>79</v>
      </c>
      <c r="J295" s="8">
        <v>46053.900781064818</v>
      </c>
      <c r="K295" s="8">
        <v>46057.900781064818</v>
      </c>
      <c r="L295" s="8">
        <v>46057.900781064818</v>
      </c>
      <c r="M295" s="8">
        <v>46097.900781064818</v>
      </c>
      <c r="N295" s="8">
        <v>46108.900781064818</v>
      </c>
      <c r="O295" s="11">
        <v>24365</v>
      </c>
      <c r="P295" s="11">
        <v>16327</v>
      </c>
      <c r="Q295" s="8">
        <v>46113.900781064818</v>
      </c>
      <c r="R295" s="8">
        <v>46168.900781064818</v>
      </c>
      <c r="S295" s="5">
        <v>45</v>
      </c>
      <c r="T295" s="5" t="s">
        <v>51</v>
      </c>
      <c r="U295" s="5" t="s">
        <v>52</v>
      </c>
      <c r="V295" s="11">
        <f t="shared" si="28"/>
        <v>8038</v>
      </c>
      <c r="W295" s="14">
        <f t="shared" si="29"/>
        <v>0.32989944592653397</v>
      </c>
      <c r="X295" s="17">
        <f>IF(N295="",'Project Guide'!$B$7-L295,N295-L295)</f>
        <v>51</v>
      </c>
      <c r="Y295" s="5" t="str">
        <f t="shared" si="30"/>
        <v>Late</v>
      </c>
      <c r="Z295" s="17">
        <f>IF(N295="",MAX(0,'Project Guide'!$B$7-M295),MAX(0,N295-M295))</f>
        <v>11</v>
      </c>
      <c r="AA295" s="11">
        <f t="shared" si="31"/>
        <v>24365</v>
      </c>
      <c r="AB295" s="17">
        <f>IF(Q295="","",IF(R295="",'Project Guide'!$B$7-Q295,R295-Q295))</f>
        <v>55</v>
      </c>
      <c r="AC295" s="5" t="str">
        <f>IF(Q295="","Not Invoiced",IF(R295&lt;&gt;"","Paid",IF('Project Guide'!$B$7&gt;Q295+S295,"Overdue","Open")))</f>
        <v>Paid</v>
      </c>
      <c r="AD295" s="11">
        <f t="shared" si="32"/>
        <v>0</v>
      </c>
      <c r="AE295" s="5" t="str">
        <f t="shared" si="33"/>
        <v>2026-02</v>
      </c>
      <c r="AF295" s="44" t="str">
        <f t="shared" si="34"/>
        <v>P2</v>
      </c>
    </row>
    <row r="296" spans="1:32" ht="15">
      <c r="A296" s="5" t="s">
        <v>428</v>
      </c>
      <c r="B296" s="5" t="s">
        <v>138</v>
      </c>
      <c r="C296" s="5" t="s">
        <v>139</v>
      </c>
      <c r="D296" s="5" t="s">
        <v>98</v>
      </c>
      <c r="E296" s="5" t="s">
        <v>150</v>
      </c>
      <c r="F296" s="5" t="s">
        <v>151</v>
      </c>
      <c r="G296" s="5" t="s">
        <v>117</v>
      </c>
      <c r="H296" s="5" t="s">
        <v>49</v>
      </c>
      <c r="I296" s="5" t="s">
        <v>50</v>
      </c>
      <c r="J296" s="8">
        <v>46047.581492592595</v>
      </c>
      <c r="K296" s="8">
        <v>46054.581492592595</v>
      </c>
      <c r="L296" s="8">
        <v>46058.581492592595</v>
      </c>
      <c r="M296" s="8">
        <v>46133.581492592595</v>
      </c>
      <c r="N296" s="8">
        <v>46127.581492592595</v>
      </c>
      <c r="O296" s="11">
        <v>26851</v>
      </c>
      <c r="P296" s="11">
        <v>18541</v>
      </c>
      <c r="Q296" s="8">
        <v>46132.581492592595</v>
      </c>
      <c r="R296" s="8">
        <v>46157.581492592595</v>
      </c>
      <c r="S296" s="5">
        <v>30</v>
      </c>
      <c r="T296" s="5" t="s">
        <v>62</v>
      </c>
      <c r="U296" s="5" t="s">
        <v>63</v>
      </c>
      <c r="V296" s="11">
        <f t="shared" si="28"/>
        <v>8310</v>
      </c>
      <c r="W296" s="14">
        <f t="shared" si="29"/>
        <v>0.30948568023537298</v>
      </c>
      <c r="X296" s="17">
        <f>IF(N296="",'Project Guide'!$B$7-L296,N296-L296)</f>
        <v>69</v>
      </c>
      <c r="Y296" s="5" t="str">
        <f t="shared" si="30"/>
        <v>On Time</v>
      </c>
      <c r="Z296" s="17">
        <f>IF(N296="",MAX(0,'Project Guide'!$B$7-M296),MAX(0,N296-M296))</f>
        <v>0</v>
      </c>
      <c r="AA296" s="11">
        <f t="shared" si="31"/>
        <v>0</v>
      </c>
      <c r="AB296" s="17">
        <f>IF(Q296="","",IF(R296="",'Project Guide'!$B$7-Q296,R296-Q296))</f>
        <v>25</v>
      </c>
      <c r="AC296" s="5" t="str">
        <f>IF(Q296="","Not Invoiced",IF(R296&lt;&gt;"","Paid",IF('Project Guide'!$B$7&gt;Q296+S296,"Overdue","Open")))</f>
        <v>Paid</v>
      </c>
      <c r="AD296" s="11">
        <f t="shared" si="32"/>
        <v>0</v>
      </c>
      <c r="AE296" s="5" t="str">
        <f t="shared" si="33"/>
        <v>2026-02</v>
      </c>
      <c r="AF296" s="44" t="str">
        <f t="shared" si="34"/>
        <v>Monitor</v>
      </c>
    </row>
    <row r="297" spans="1:32" ht="15">
      <c r="A297" s="5" t="s">
        <v>429</v>
      </c>
      <c r="B297" s="5" t="s">
        <v>113</v>
      </c>
      <c r="C297" s="5" t="s">
        <v>114</v>
      </c>
      <c r="D297" s="5" t="s">
        <v>91</v>
      </c>
      <c r="E297" s="5" t="s">
        <v>105</v>
      </c>
      <c r="F297" s="5" t="s">
        <v>106</v>
      </c>
      <c r="G297" s="5" t="s">
        <v>107</v>
      </c>
      <c r="H297" s="5" t="s">
        <v>49</v>
      </c>
      <c r="I297" s="5" t="s">
        <v>50</v>
      </c>
      <c r="J297" s="8">
        <v>46050.831538935185</v>
      </c>
      <c r="K297" s="8">
        <v>46057.831538935185</v>
      </c>
      <c r="L297" s="8">
        <v>46058.831538935185</v>
      </c>
      <c r="M297" s="8">
        <v>46106.831538935185</v>
      </c>
      <c r="N297" s="8">
        <v>46124.831538935185</v>
      </c>
      <c r="O297" s="11">
        <v>14430</v>
      </c>
      <c r="P297" s="11">
        <v>11437</v>
      </c>
      <c r="Q297" s="8">
        <v>46129.831538935185</v>
      </c>
      <c r="R297" s="8">
        <v>46184.831538935185</v>
      </c>
      <c r="S297" s="5">
        <v>45</v>
      </c>
      <c r="T297" s="5" t="s">
        <v>121</v>
      </c>
      <c r="U297" s="5" t="s">
        <v>122</v>
      </c>
      <c r="V297" s="11">
        <f t="shared" si="28"/>
        <v>2993</v>
      </c>
      <c r="W297" s="14">
        <f t="shared" si="29"/>
        <v>0.20741510741510741</v>
      </c>
      <c r="X297" s="17">
        <f>IF(N297="",'Project Guide'!$B$7-L297,N297-L297)</f>
        <v>66</v>
      </c>
      <c r="Y297" s="5" t="str">
        <f t="shared" si="30"/>
        <v>Late</v>
      </c>
      <c r="Z297" s="17">
        <f>IF(N297="",MAX(0,'Project Guide'!$B$7-M297),MAX(0,N297-M297))</f>
        <v>18</v>
      </c>
      <c r="AA297" s="11">
        <f t="shared" si="31"/>
        <v>14430</v>
      </c>
      <c r="AB297" s="17">
        <f>IF(Q297="","",IF(R297="",'Project Guide'!$B$7-Q297,R297-Q297))</f>
        <v>55</v>
      </c>
      <c r="AC297" s="5" t="str">
        <f>IF(Q297="","Not Invoiced",IF(R297&lt;&gt;"","Paid",IF('Project Guide'!$B$7&gt;Q297+S297,"Overdue","Open")))</f>
        <v>Paid</v>
      </c>
      <c r="AD297" s="11">
        <f t="shared" si="32"/>
        <v>0</v>
      </c>
      <c r="AE297" s="5" t="str">
        <f t="shared" si="33"/>
        <v>2026-02</v>
      </c>
      <c r="AF297" s="44" t="str">
        <f t="shared" si="34"/>
        <v>P1</v>
      </c>
    </row>
    <row r="298" spans="1:32" ht="15">
      <c r="A298" s="5" t="s">
        <v>430</v>
      </c>
      <c r="B298" s="5" t="s">
        <v>124</v>
      </c>
      <c r="C298" s="5" t="s">
        <v>125</v>
      </c>
      <c r="D298" s="5" t="s">
        <v>56</v>
      </c>
      <c r="E298" s="5" t="s">
        <v>128</v>
      </c>
      <c r="F298" s="5" t="s">
        <v>129</v>
      </c>
      <c r="G298" s="5" t="s">
        <v>85</v>
      </c>
      <c r="H298" s="5" t="s">
        <v>49</v>
      </c>
      <c r="I298" s="5" t="s">
        <v>50</v>
      </c>
      <c r="J298" s="8">
        <v>46051.627975046293</v>
      </c>
      <c r="K298" s="8">
        <v>46055.627975046293</v>
      </c>
      <c r="L298" s="8">
        <v>46059.627975046293</v>
      </c>
      <c r="M298" s="8">
        <v>46085.627975046293</v>
      </c>
      <c r="N298" s="8">
        <v>46078.627975046293</v>
      </c>
      <c r="O298" s="11">
        <v>57108</v>
      </c>
      <c r="P298" s="11">
        <v>40153</v>
      </c>
      <c r="Q298" s="8">
        <v>46079.627975046293</v>
      </c>
      <c r="R298" s="8">
        <v>46106.627975046293</v>
      </c>
      <c r="S298" s="5">
        <v>30</v>
      </c>
      <c r="T298" s="5" t="s">
        <v>62</v>
      </c>
      <c r="U298" s="5" t="s">
        <v>63</v>
      </c>
      <c r="V298" s="11">
        <f t="shared" si="28"/>
        <v>16955</v>
      </c>
      <c r="W298" s="14">
        <f t="shared" si="29"/>
        <v>0.29689360509911045</v>
      </c>
      <c r="X298" s="17">
        <f>IF(N298="",'Project Guide'!$B$7-L298,N298-L298)</f>
        <v>19</v>
      </c>
      <c r="Y298" s="5" t="str">
        <f t="shared" si="30"/>
        <v>On Time</v>
      </c>
      <c r="Z298" s="17">
        <f>IF(N298="",MAX(0,'Project Guide'!$B$7-M298),MAX(0,N298-M298))</f>
        <v>0</v>
      </c>
      <c r="AA298" s="11">
        <f t="shared" si="31"/>
        <v>0</v>
      </c>
      <c r="AB298" s="17">
        <f>IF(Q298="","",IF(R298="",'Project Guide'!$B$7-Q298,R298-Q298))</f>
        <v>27</v>
      </c>
      <c r="AC298" s="5" t="str">
        <f>IF(Q298="","Not Invoiced",IF(R298&lt;&gt;"","Paid",IF('Project Guide'!$B$7&gt;Q298+S298,"Overdue","Open")))</f>
        <v>Paid</v>
      </c>
      <c r="AD298" s="11">
        <f t="shared" si="32"/>
        <v>0</v>
      </c>
      <c r="AE298" s="5" t="str">
        <f t="shared" si="33"/>
        <v>2026-02</v>
      </c>
      <c r="AF298" s="44" t="str">
        <f t="shared" si="34"/>
        <v>Monitor</v>
      </c>
    </row>
    <row r="299" spans="1:32" ht="15">
      <c r="A299" s="5" t="s">
        <v>431</v>
      </c>
      <c r="B299" s="5" t="s">
        <v>43</v>
      </c>
      <c r="C299" s="5" t="s">
        <v>44</v>
      </c>
      <c r="D299" s="5" t="s">
        <v>45</v>
      </c>
      <c r="E299" s="5" t="s">
        <v>92</v>
      </c>
      <c r="F299" s="5" t="s">
        <v>93</v>
      </c>
      <c r="G299" s="5" t="s">
        <v>94</v>
      </c>
      <c r="H299" s="5" t="s">
        <v>49</v>
      </c>
      <c r="I299" s="5" t="s">
        <v>50</v>
      </c>
      <c r="J299" s="8">
        <v>46057.700995949075</v>
      </c>
      <c r="K299" s="8">
        <v>46060.700995949075</v>
      </c>
      <c r="L299" s="8">
        <v>46061.700995949075</v>
      </c>
      <c r="M299" s="8">
        <v>46092.700995949075</v>
      </c>
      <c r="N299" s="8">
        <v>46085.700995949075</v>
      </c>
      <c r="O299" s="11">
        <v>58915</v>
      </c>
      <c r="P299" s="11">
        <v>42770</v>
      </c>
      <c r="Q299" s="8">
        <v>46091.700995949075</v>
      </c>
      <c r="R299" s="8">
        <v>46132.700995949075</v>
      </c>
      <c r="S299" s="5">
        <v>45</v>
      </c>
      <c r="T299" s="5" t="s">
        <v>62</v>
      </c>
      <c r="U299" s="5" t="s">
        <v>63</v>
      </c>
      <c r="V299" s="11">
        <f t="shared" si="28"/>
        <v>16145</v>
      </c>
      <c r="W299" s="14">
        <f t="shared" si="29"/>
        <v>0.27403886955783757</v>
      </c>
      <c r="X299" s="17">
        <f>IF(N299="",'Project Guide'!$B$7-L299,N299-L299)</f>
        <v>24</v>
      </c>
      <c r="Y299" s="5" t="str">
        <f t="shared" si="30"/>
        <v>On Time</v>
      </c>
      <c r="Z299" s="17">
        <f>IF(N299="",MAX(0,'Project Guide'!$B$7-M299),MAX(0,N299-M299))</f>
        <v>0</v>
      </c>
      <c r="AA299" s="11">
        <f t="shared" si="31"/>
        <v>0</v>
      </c>
      <c r="AB299" s="17">
        <f>IF(Q299="","",IF(R299="",'Project Guide'!$B$7-Q299,R299-Q299))</f>
        <v>41</v>
      </c>
      <c r="AC299" s="5" t="str">
        <f>IF(Q299="","Not Invoiced",IF(R299&lt;&gt;"","Paid",IF('Project Guide'!$B$7&gt;Q299+S299,"Overdue","Open")))</f>
        <v>Paid</v>
      </c>
      <c r="AD299" s="11">
        <f t="shared" si="32"/>
        <v>0</v>
      </c>
      <c r="AE299" s="5" t="str">
        <f t="shared" si="33"/>
        <v>2026-02</v>
      </c>
      <c r="AF299" s="44" t="str">
        <f t="shared" si="34"/>
        <v>Monitor</v>
      </c>
    </row>
    <row r="300" spans="1:32" ht="15">
      <c r="A300" s="5" t="s">
        <v>432</v>
      </c>
      <c r="B300" s="5" t="s">
        <v>96</v>
      </c>
      <c r="C300" s="5" t="s">
        <v>97</v>
      </c>
      <c r="D300" s="5" t="s">
        <v>98</v>
      </c>
      <c r="E300" s="5" t="s">
        <v>128</v>
      </c>
      <c r="F300" s="5" t="s">
        <v>129</v>
      </c>
      <c r="G300" s="5" t="s">
        <v>85</v>
      </c>
      <c r="H300" s="5" t="s">
        <v>49</v>
      </c>
      <c r="I300" s="5" t="s">
        <v>50</v>
      </c>
      <c r="J300" s="8">
        <v>46059.156235023147</v>
      </c>
      <c r="K300" s="8">
        <v>46064.156235023147</v>
      </c>
      <c r="L300" s="8">
        <v>46065.156235023147</v>
      </c>
      <c r="M300" s="8">
        <v>46088.156235023147</v>
      </c>
      <c r="N300" s="8">
        <v>46085.156235023147</v>
      </c>
      <c r="O300" s="11">
        <v>17413</v>
      </c>
      <c r="P300" s="11">
        <v>12765</v>
      </c>
      <c r="Q300" s="8">
        <v>46089.156235023147</v>
      </c>
      <c r="R300" s="8">
        <v>46136.156235023147</v>
      </c>
      <c r="S300" s="5">
        <v>45</v>
      </c>
      <c r="T300" s="5" t="s">
        <v>62</v>
      </c>
      <c r="U300" s="5" t="s">
        <v>63</v>
      </c>
      <c r="V300" s="11">
        <f t="shared" si="28"/>
        <v>4648</v>
      </c>
      <c r="W300" s="14">
        <f t="shared" si="29"/>
        <v>0.26692700855682538</v>
      </c>
      <c r="X300" s="17">
        <f>IF(N300="",'Project Guide'!$B$7-L300,N300-L300)</f>
        <v>20</v>
      </c>
      <c r="Y300" s="5" t="str">
        <f t="shared" si="30"/>
        <v>On Time</v>
      </c>
      <c r="Z300" s="17">
        <f>IF(N300="",MAX(0,'Project Guide'!$B$7-M300),MAX(0,N300-M300))</f>
        <v>0</v>
      </c>
      <c r="AA300" s="11">
        <f t="shared" si="31"/>
        <v>0</v>
      </c>
      <c r="AB300" s="17">
        <f>IF(Q300="","",IF(R300="",'Project Guide'!$B$7-Q300,R300-Q300))</f>
        <v>47</v>
      </c>
      <c r="AC300" s="5" t="str">
        <f>IF(Q300="","Not Invoiced",IF(R300&lt;&gt;"","Paid",IF('Project Guide'!$B$7&gt;Q300+S300,"Overdue","Open")))</f>
        <v>Paid</v>
      </c>
      <c r="AD300" s="11">
        <f t="shared" si="32"/>
        <v>0</v>
      </c>
      <c r="AE300" s="5" t="str">
        <f t="shared" si="33"/>
        <v>2026-02</v>
      </c>
      <c r="AF300" s="44" t="str">
        <f t="shared" si="34"/>
        <v>Monitor</v>
      </c>
    </row>
    <row r="301" spans="1:32" ht="15">
      <c r="A301" s="5" t="s">
        <v>433</v>
      </c>
      <c r="B301" s="5" t="s">
        <v>96</v>
      </c>
      <c r="C301" s="5" t="s">
        <v>97</v>
      </c>
      <c r="D301" s="5" t="s">
        <v>98</v>
      </c>
      <c r="E301" s="5" t="s">
        <v>150</v>
      </c>
      <c r="F301" s="5" t="s">
        <v>151</v>
      </c>
      <c r="G301" s="5" t="s">
        <v>117</v>
      </c>
      <c r="H301" s="5" t="s">
        <v>78</v>
      </c>
      <c r="I301" s="5" t="s">
        <v>79</v>
      </c>
      <c r="J301" s="8">
        <v>46060.16841017361</v>
      </c>
      <c r="K301" s="8">
        <v>46065.16841017361</v>
      </c>
      <c r="L301" s="8">
        <v>46065.16841017361</v>
      </c>
      <c r="M301" s="8">
        <v>46140.16841017361</v>
      </c>
      <c r="N301" s="8">
        <v>46132.16841017361</v>
      </c>
      <c r="O301" s="11">
        <v>7587</v>
      </c>
      <c r="P301" s="11">
        <v>6117</v>
      </c>
      <c r="Q301" s="8">
        <v>46137.16841017361</v>
      </c>
      <c r="R301" s="8">
        <v>46167.16841017361</v>
      </c>
      <c r="S301" s="5">
        <v>30</v>
      </c>
      <c r="T301" s="5" t="s">
        <v>62</v>
      </c>
      <c r="U301" s="5" t="s">
        <v>63</v>
      </c>
      <c r="V301" s="11">
        <f t="shared" si="28"/>
        <v>1470</v>
      </c>
      <c r="W301" s="14">
        <f t="shared" si="29"/>
        <v>0.1937524713325425</v>
      </c>
      <c r="X301" s="17">
        <f>IF(N301="",'Project Guide'!$B$7-L301,N301-L301)</f>
        <v>67</v>
      </c>
      <c r="Y301" s="5" t="str">
        <f t="shared" si="30"/>
        <v>On Time</v>
      </c>
      <c r="Z301" s="17">
        <f>IF(N301="",MAX(0,'Project Guide'!$B$7-M301),MAX(0,N301-M301))</f>
        <v>0</v>
      </c>
      <c r="AA301" s="11">
        <f t="shared" si="31"/>
        <v>0</v>
      </c>
      <c r="AB301" s="17">
        <f>IF(Q301="","",IF(R301="",'Project Guide'!$B$7-Q301,R301-Q301))</f>
        <v>30</v>
      </c>
      <c r="AC301" s="5" t="str">
        <f>IF(Q301="","Not Invoiced",IF(R301&lt;&gt;"","Paid",IF('Project Guide'!$B$7&gt;Q301+S301,"Overdue","Open")))</f>
        <v>Paid</v>
      </c>
      <c r="AD301" s="11">
        <f t="shared" si="32"/>
        <v>0</v>
      </c>
      <c r="AE301" s="5" t="str">
        <f t="shared" si="33"/>
        <v>2026-02</v>
      </c>
      <c r="AF301" s="44" t="str">
        <f t="shared" si="34"/>
        <v>Monitor</v>
      </c>
    </row>
    <row r="302" spans="1:32" ht="15">
      <c r="A302" s="5" t="s">
        <v>434</v>
      </c>
      <c r="B302" s="5" t="s">
        <v>96</v>
      </c>
      <c r="C302" s="5" t="s">
        <v>97</v>
      </c>
      <c r="D302" s="5" t="s">
        <v>98</v>
      </c>
      <c r="E302" s="5" t="s">
        <v>146</v>
      </c>
      <c r="F302" s="5" t="s">
        <v>147</v>
      </c>
      <c r="G302" s="5" t="s">
        <v>85</v>
      </c>
      <c r="H302" s="5" t="s">
        <v>78</v>
      </c>
      <c r="I302" s="5" t="s">
        <v>79</v>
      </c>
      <c r="J302" s="8">
        <v>46056.004846354168</v>
      </c>
      <c r="K302" s="8">
        <v>46062.004846354168</v>
      </c>
      <c r="L302" s="8">
        <v>46066.004846354168</v>
      </c>
      <c r="M302" s="8">
        <v>46089.004846354168</v>
      </c>
      <c r="N302" s="8">
        <v>46097.004846354168</v>
      </c>
      <c r="O302" s="11">
        <v>14194</v>
      </c>
      <c r="P302" s="11">
        <v>10011</v>
      </c>
      <c r="Q302" s="8">
        <v>46103.004846354168</v>
      </c>
      <c r="R302" s="8">
        <v>46173.004846354168</v>
      </c>
      <c r="S302" s="5">
        <v>60</v>
      </c>
      <c r="T302" s="5" t="s">
        <v>51</v>
      </c>
      <c r="U302" s="5" t="s">
        <v>52</v>
      </c>
      <c r="V302" s="11">
        <f t="shared" si="28"/>
        <v>4183</v>
      </c>
      <c r="W302" s="14">
        <f t="shared" si="29"/>
        <v>0.29470198675496689</v>
      </c>
      <c r="X302" s="17">
        <f>IF(N302="",'Project Guide'!$B$7-L302,N302-L302)</f>
        <v>31</v>
      </c>
      <c r="Y302" s="5" t="str">
        <f t="shared" si="30"/>
        <v>Late</v>
      </c>
      <c r="Z302" s="17">
        <f>IF(N302="",MAX(0,'Project Guide'!$B$7-M302),MAX(0,N302-M302))</f>
        <v>8</v>
      </c>
      <c r="AA302" s="11">
        <f t="shared" si="31"/>
        <v>14194</v>
      </c>
      <c r="AB302" s="17">
        <f>IF(Q302="","",IF(R302="",'Project Guide'!$B$7-Q302,R302-Q302))</f>
        <v>70</v>
      </c>
      <c r="AC302" s="5" t="str">
        <f>IF(Q302="","Not Invoiced",IF(R302&lt;&gt;"","Paid",IF('Project Guide'!$B$7&gt;Q302+S302,"Overdue","Open")))</f>
        <v>Paid</v>
      </c>
      <c r="AD302" s="11">
        <f t="shared" si="32"/>
        <v>0</v>
      </c>
      <c r="AE302" s="5" t="str">
        <f t="shared" si="33"/>
        <v>2026-02</v>
      </c>
      <c r="AF302" s="44" t="str">
        <f t="shared" si="34"/>
        <v>P2</v>
      </c>
    </row>
    <row r="303" spans="1:32" ht="15">
      <c r="A303" s="5" t="s">
        <v>435</v>
      </c>
      <c r="B303" s="5" t="s">
        <v>168</v>
      </c>
      <c r="C303" s="5" t="s">
        <v>169</v>
      </c>
      <c r="D303" s="5" t="s">
        <v>67</v>
      </c>
      <c r="E303" s="5" t="s">
        <v>99</v>
      </c>
      <c r="F303" s="5" t="s">
        <v>100</v>
      </c>
      <c r="G303" s="5" t="s">
        <v>101</v>
      </c>
      <c r="H303" s="5" t="s">
        <v>75</v>
      </c>
      <c r="I303" s="5" t="s">
        <v>76</v>
      </c>
      <c r="J303" s="8">
        <v>46064.580688668982</v>
      </c>
      <c r="K303" s="8">
        <v>46066.580688668982</v>
      </c>
      <c r="L303" s="8">
        <v>46067.580688668982</v>
      </c>
      <c r="M303" s="8">
        <v>46111.580688668982</v>
      </c>
      <c r="N303" s="8">
        <v>46110.580688668982</v>
      </c>
      <c r="O303" s="11">
        <v>21562</v>
      </c>
      <c r="P303" s="11">
        <v>14095</v>
      </c>
      <c r="Q303" s="8">
        <v>46112.580688668982</v>
      </c>
      <c r="R303" s="8">
        <v>46140.580688668982</v>
      </c>
      <c r="S303" s="5">
        <v>30</v>
      </c>
      <c r="T303" s="5" t="s">
        <v>62</v>
      </c>
      <c r="U303" s="5" t="s">
        <v>63</v>
      </c>
      <c r="V303" s="11">
        <f t="shared" si="28"/>
        <v>7467</v>
      </c>
      <c r="W303" s="14">
        <f t="shared" si="29"/>
        <v>0.34630368240422965</v>
      </c>
      <c r="X303" s="17">
        <f>IF(N303="",'Project Guide'!$B$7-L303,N303-L303)</f>
        <v>43</v>
      </c>
      <c r="Y303" s="5" t="str">
        <f t="shared" si="30"/>
        <v>On Time</v>
      </c>
      <c r="Z303" s="17">
        <f>IF(N303="",MAX(0,'Project Guide'!$B$7-M303),MAX(0,N303-M303))</f>
        <v>0</v>
      </c>
      <c r="AA303" s="11">
        <f t="shared" si="31"/>
        <v>0</v>
      </c>
      <c r="AB303" s="17">
        <f>IF(Q303="","",IF(R303="",'Project Guide'!$B$7-Q303,R303-Q303))</f>
        <v>28</v>
      </c>
      <c r="AC303" s="5" t="str">
        <f>IF(Q303="","Not Invoiced",IF(R303&lt;&gt;"","Paid",IF('Project Guide'!$B$7&gt;Q303+S303,"Overdue","Open")))</f>
        <v>Paid</v>
      </c>
      <c r="AD303" s="11">
        <f t="shared" si="32"/>
        <v>0</v>
      </c>
      <c r="AE303" s="5" t="str">
        <f t="shared" si="33"/>
        <v>2026-02</v>
      </c>
      <c r="AF303" s="44" t="str">
        <f t="shared" si="34"/>
        <v>Monitor</v>
      </c>
    </row>
    <row r="304" spans="1:32" ht="15">
      <c r="A304" s="5" t="s">
        <v>436</v>
      </c>
      <c r="B304" s="5" t="s">
        <v>65</v>
      </c>
      <c r="C304" s="5" t="s">
        <v>66</v>
      </c>
      <c r="D304" s="5" t="s">
        <v>67</v>
      </c>
      <c r="E304" s="5" t="s">
        <v>83</v>
      </c>
      <c r="F304" s="5" t="s">
        <v>84</v>
      </c>
      <c r="G304" s="5" t="s">
        <v>85</v>
      </c>
      <c r="H304" s="5" t="s">
        <v>75</v>
      </c>
      <c r="I304" s="5" t="s">
        <v>76</v>
      </c>
      <c r="J304" s="8">
        <v>46062.812493472222</v>
      </c>
      <c r="K304" s="8">
        <v>46066.812493472222</v>
      </c>
      <c r="L304" s="8">
        <v>46069.812493472222</v>
      </c>
      <c r="M304" s="8">
        <v>46092.812493472222</v>
      </c>
      <c r="N304" s="8">
        <v>46085.812493472222</v>
      </c>
      <c r="O304" s="11">
        <v>24314</v>
      </c>
      <c r="P304" s="11">
        <v>16082</v>
      </c>
      <c r="Q304" s="8">
        <v>46089.812493472222</v>
      </c>
      <c r="R304" s="8">
        <v>46122.812493472222</v>
      </c>
      <c r="S304" s="5">
        <v>30</v>
      </c>
      <c r="T304" s="5" t="s">
        <v>62</v>
      </c>
      <c r="U304" s="5" t="s">
        <v>63</v>
      </c>
      <c r="V304" s="11">
        <f t="shared" si="28"/>
        <v>8232</v>
      </c>
      <c r="W304" s="14">
        <f t="shared" si="29"/>
        <v>0.33857037097968251</v>
      </c>
      <c r="X304" s="17">
        <f>IF(N304="",'Project Guide'!$B$7-L304,N304-L304)</f>
        <v>16</v>
      </c>
      <c r="Y304" s="5" t="str">
        <f t="shared" si="30"/>
        <v>On Time</v>
      </c>
      <c r="Z304" s="17">
        <f>IF(N304="",MAX(0,'Project Guide'!$B$7-M304),MAX(0,N304-M304))</f>
        <v>0</v>
      </c>
      <c r="AA304" s="11">
        <f t="shared" si="31"/>
        <v>0</v>
      </c>
      <c r="AB304" s="17">
        <f>IF(Q304="","",IF(R304="",'Project Guide'!$B$7-Q304,R304-Q304))</f>
        <v>33</v>
      </c>
      <c r="AC304" s="5" t="str">
        <f>IF(Q304="","Not Invoiced",IF(R304&lt;&gt;"","Paid",IF('Project Guide'!$B$7&gt;Q304+S304,"Overdue","Open")))</f>
        <v>Paid</v>
      </c>
      <c r="AD304" s="11">
        <f t="shared" si="32"/>
        <v>0</v>
      </c>
      <c r="AE304" s="5" t="str">
        <f t="shared" si="33"/>
        <v>2026-02</v>
      </c>
      <c r="AF304" s="44" t="str">
        <f t="shared" si="34"/>
        <v>Monitor</v>
      </c>
    </row>
    <row r="305" spans="1:32" ht="15">
      <c r="A305" s="5" t="s">
        <v>437</v>
      </c>
      <c r="B305" s="5" t="s">
        <v>43</v>
      </c>
      <c r="C305" s="5" t="s">
        <v>44</v>
      </c>
      <c r="D305" s="5" t="s">
        <v>45</v>
      </c>
      <c r="E305" s="5" t="s">
        <v>150</v>
      </c>
      <c r="F305" s="5" t="s">
        <v>151</v>
      </c>
      <c r="G305" s="5" t="s">
        <v>117</v>
      </c>
      <c r="H305" s="5" t="s">
        <v>75</v>
      </c>
      <c r="I305" s="5" t="s">
        <v>76</v>
      </c>
      <c r="J305" s="8">
        <v>46071.497384062503</v>
      </c>
      <c r="K305" s="8">
        <v>46072.497384062503</v>
      </c>
      <c r="L305" s="8">
        <v>46073.497384062503</v>
      </c>
      <c r="M305" s="8">
        <v>46155.497384062503</v>
      </c>
      <c r="N305" s="8">
        <v>46178.497384062503</v>
      </c>
      <c r="O305" s="11">
        <v>22630</v>
      </c>
      <c r="P305" s="11">
        <v>17494</v>
      </c>
      <c r="Q305" s="8">
        <v>46181.497384062503</v>
      </c>
      <c r="R305" s="8">
        <v>46239.497384062503</v>
      </c>
      <c r="S305" s="5">
        <v>60</v>
      </c>
      <c r="T305" s="5" t="s">
        <v>121</v>
      </c>
      <c r="U305" s="5" t="s">
        <v>122</v>
      </c>
      <c r="V305" s="11">
        <f t="shared" si="28"/>
        <v>5136</v>
      </c>
      <c r="W305" s="14">
        <f t="shared" si="29"/>
        <v>0.2269553689792311</v>
      </c>
      <c r="X305" s="17">
        <f>IF(N305="",'Project Guide'!$B$7-L305,N305-L305)</f>
        <v>105</v>
      </c>
      <c r="Y305" s="5" t="str">
        <f t="shared" si="30"/>
        <v>Late</v>
      </c>
      <c r="Z305" s="17">
        <f>IF(N305="",MAX(0,'Project Guide'!$B$7-M305),MAX(0,N305-M305))</f>
        <v>23</v>
      </c>
      <c r="AA305" s="11">
        <f t="shared" si="31"/>
        <v>22630</v>
      </c>
      <c r="AB305" s="17">
        <f>IF(Q305="","",IF(R305="",'Project Guide'!$B$7-Q305,R305-Q305))</f>
        <v>58</v>
      </c>
      <c r="AC305" s="5" t="str">
        <f>IF(Q305="","Not Invoiced",IF(R305&lt;&gt;"","Paid",IF('Project Guide'!$B$7&gt;Q305+S305,"Overdue","Open")))</f>
        <v>Paid</v>
      </c>
      <c r="AD305" s="11">
        <f t="shared" si="32"/>
        <v>0</v>
      </c>
      <c r="AE305" s="5" t="str">
        <f t="shared" si="33"/>
        <v>2026-02</v>
      </c>
      <c r="AF305" s="44" t="str">
        <f t="shared" si="34"/>
        <v>P1</v>
      </c>
    </row>
    <row r="306" spans="1:32" ht="15">
      <c r="A306" s="5" t="s">
        <v>438</v>
      </c>
      <c r="B306" s="5" t="s">
        <v>138</v>
      </c>
      <c r="C306" s="5" t="s">
        <v>139</v>
      </c>
      <c r="D306" s="5" t="s">
        <v>98</v>
      </c>
      <c r="E306" s="5" t="s">
        <v>128</v>
      </c>
      <c r="F306" s="5" t="s">
        <v>129</v>
      </c>
      <c r="G306" s="5" t="s">
        <v>85</v>
      </c>
      <c r="H306" s="5" t="s">
        <v>75</v>
      </c>
      <c r="I306" s="5" t="s">
        <v>76</v>
      </c>
      <c r="J306" s="8">
        <v>46066.443854583333</v>
      </c>
      <c r="K306" s="8">
        <v>46070.443854583333</v>
      </c>
      <c r="L306" s="8">
        <v>46074.443854583333</v>
      </c>
      <c r="M306" s="8">
        <v>46096.443854583333</v>
      </c>
      <c r="N306" s="8">
        <v>46095.443854583333</v>
      </c>
      <c r="O306" s="11">
        <v>9964</v>
      </c>
      <c r="P306" s="11">
        <v>7847</v>
      </c>
      <c r="Q306" s="8">
        <v>46098.443854583333</v>
      </c>
      <c r="R306" s="8">
        <v>46141.443854583333</v>
      </c>
      <c r="S306" s="5">
        <v>45</v>
      </c>
      <c r="T306" s="5" t="s">
        <v>62</v>
      </c>
      <c r="U306" s="5" t="s">
        <v>63</v>
      </c>
      <c r="V306" s="11">
        <f t="shared" si="28"/>
        <v>2117</v>
      </c>
      <c r="W306" s="14">
        <f t="shared" si="29"/>
        <v>0.21246487354476115</v>
      </c>
      <c r="X306" s="17">
        <f>IF(N306="",'Project Guide'!$B$7-L306,N306-L306)</f>
        <v>21</v>
      </c>
      <c r="Y306" s="5" t="str">
        <f t="shared" si="30"/>
        <v>On Time</v>
      </c>
      <c r="Z306" s="17">
        <f>IF(N306="",MAX(0,'Project Guide'!$B$7-M306),MAX(0,N306-M306))</f>
        <v>0</v>
      </c>
      <c r="AA306" s="11">
        <f t="shared" si="31"/>
        <v>0</v>
      </c>
      <c r="AB306" s="17">
        <f>IF(Q306="","",IF(R306="",'Project Guide'!$B$7-Q306,R306-Q306))</f>
        <v>43</v>
      </c>
      <c r="AC306" s="5" t="str">
        <f>IF(Q306="","Not Invoiced",IF(R306&lt;&gt;"","Paid",IF('Project Guide'!$B$7&gt;Q306+S306,"Overdue","Open")))</f>
        <v>Paid</v>
      </c>
      <c r="AD306" s="11">
        <f t="shared" si="32"/>
        <v>0</v>
      </c>
      <c r="AE306" s="5" t="str">
        <f t="shared" si="33"/>
        <v>2026-02</v>
      </c>
      <c r="AF306" s="44" t="str">
        <f t="shared" si="34"/>
        <v>Monitor</v>
      </c>
    </row>
    <row r="307" spans="1:32" ht="15">
      <c r="A307" s="5" t="s">
        <v>439</v>
      </c>
      <c r="B307" s="5" t="s">
        <v>81</v>
      </c>
      <c r="C307" s="5" t="s">
        <v>82</v>
      </c>
      <c r="D307" s="5" t="s">
        <v>45</v>
      </c>
      <c r="E307" s="5" t="s">
        <v>46</v>
      </c>
      <c r="F307" s="5" t="s">
        <v>47</v>
      </c>
      <c r="G307" s="5" t="s">
        <v>48</v>
      </c>
      <c r="H307" s="5" t="s">
        <v>189</v>
      </c>
      <c r="I307" s="5" t="s">
        <v>190</v>
      </c>
      <c r="J307" s="8">
        <v>46074.353313993059</v>
      </c>
      <c r="K307" s="8">
        <v>46076.353313993059</v>
      </c>
      <c r="L307" s="8">
        <v>46078.353313993059</v>
      </c>
      <c r="M307" s="8">
        <v>46136.353313993059</v>
      </c>
      <c r="N307" s="8">
        <v>46133.353313993059</v>
      </c>
      <c r="O307" s="11">
        <v>26421</v>
      </c>
      <c r="P307" s="11">
        <v>20877</v>
      </c>
      <c r="Q307" s="8">
        <v>46137.353313993059</v>
      </c>
      <c r="R307" s="8">
        <v>46198.353313993059</v>
      </c>
      <c r="S307" s="5">
        <v>60</v>
      </c>
      <c r="T307" s="5" t="s">
        <v>62</v>
      </c>
      <c r="U307" s="5" t="s">
        <v>63</v>
      </c>
      <c r="V307" s="11">
        <f t="shared" si="28"/>
        <v>5544</v>
      </c>
      <c r="W307" s="14">
        <f t="shared" si="29"/>
        <v>0.209833087316907</v>
      </c>
      <c r="X307" s="17">
        <f>IF(N307="",'Project Guide'!$B$7-L307,N307-L307)</f>
        <v>55</v>
      </c>
      <c r="Y307" s="5" t="str">
        <f t="shared" si="30"/>
        <v>On Time</v>
      </c>
      <c r="Z307" s="17">
        <f>IF(N307="",MAX(0,'Project Guide'!$B$7-M307),MAX(0,N307-M307))</f>
        <v>0</v>
      </c>
      <c r="AA307" s="11">
        <f t="shared" si="31"/>
        <v>0</v>
      </c>
      <c r="AB307" s="17">
        <f>IF(Q307="","",IF(R307="",'Project Guide'!$B$7-Q307,R307-Q307))</f>
        <v>61</v>
      </c>
      <c r="AC307" s="5" t="str">
        <f>IF(Q307="","Not Invoiced",IF(R307&lt;&gt;"","Paid",IF('Project Guide'!$B$7&gt;Q307+S307,"Overdue","Open")))</f>
        <v>Paid</v>
      </c>
      <c r="AD307" s="11">
        <f t="shared" si="32"/>
        <v>0</v>
      </c>
      <c r="AE307" s="5" t="str">
        <f t="shared" si="33"/>
        <v>2026-02</v>
      </c>
      <c r="AF307" s="44" t="str">
        <f t="shared" si="34"/>
        <v>Monitor</v>
      </c>
    </row>
    <row r="308" spans="1:32" ht="15">
      <c r="A308" s="5" t="s">
        <v>440</v>
      </c>
      <c r="B308" s="5" t="s">
        <v>138</v>
      </c>
      <c r="C308" s="5" t="s">
        <v>139</v>
      </c>
      <c r="D308" s="5" t="s">
        <v>98</v>
      </c>
      <c r="E308" s="5" t="s">
        <v>46</v>
      </c>
      <c r="F308" s="5" t="s">
        <v>47</v>
      </c>
      <c r="G308" s="5" t="s">
        <v>48</v>
      </c>
      <c r="H308" s="5" t="s">
        <v>189</v>
      </c>
      <c r="I308" s="5" t="s">
        <v>190</v>
      </c>
      <c r="J308" s="8">
        <v>46081.597353958336</v>
      </c>
      <c r="K308" s="8">
        <v>46082.597353958336</v>
      </c>
      <c r="L308" s="8">
        <v>46084.597353958336</v>
      </c>
      <c r="M308" s="8">
        <v>46141.597353958336</v>
      </c>
      <c r="N308" s="8">
        <v>46135.597353958336</v>
      </c>
      <c r="O308" s="11">
        <v>31955</v>
      </c>
      <c r="P308" s="11">
        <v>25776</v>
      </c>
      <c r="Q308" s="8">
        <v>46141.597353958336</v>
      </c>
      <c r="R308" s="8">
        <v>46195.597353958336</v>
      </c>
      <c r="S308" s="5">
        <v>45</v>
      </c>
      <c r="T308" s="5" t="s">
        <v>62</v>
      </c>
      <c r="U308" s="5" t="s">
        <v>63</v>
      </c>
      <c r="V308" s="11">
        <f t="shared" si="28"/>
        <v>6179</v>
      </c>
      <c r="W308" s="14">
        <f t="shared" si="29"/>
        <v>0.19336567047410422</v>
      </c>
      <c r="X308" s="17">
        <f>IF(N308="",'Project Guide'!$B$7-L308,N308-L308)</f>
        <v>51</v>
      </c>
      <c r="Y308" s="5" t="str">
        <f t="shared" si="30"/>
        <v>On Time</v>
      </c>
      <c r="Z308" s="17">
        <f>IF(N308="",MAX(0,'Project Guide'!$B$7-M308),MAX(0,N308-M308))</f>
        <v>0</v>
      </c>
      <c r="AA308" s="11">
        <f t="shared" si="31"/>
        <v>0</v>
      </c>
      <c r="AB308" s="17">
        <f>IF(Q308="","",IF(R308="",'Project Guide'!$B$7-Q308,R308-Q308))</f>
        <v>54</v>
      </c>
      <c r="AC308" s="5" t="str">
        <f>IF(Q308="","Not Invoiced",IF(R308&lt;&gt;"","Paid",IF('Project Guide'!$B$7&gt;Q308+S308,"Overdue","Open")))</f>
        <v>Paid</v>
      </c>
      <c r="AD308" s="11">
        <f t="shared" si="32"/>
        <v>0</v>
      </c>
      <c r="AE308" s="5" t="str">
        <f t="shared" si="33"/>
        <v>2026-03</v>
      </c>
      <c r="AF308" s="44" t="str">
        <f t="shared" si="34"/>
        <v>Monitor</v>
      </c>
    </row>
    <row r="309" spans="1:32" ht="15">
      <c r="A309" s="5" t="s">
        <v>441</v>
      </c>
      <c r="B309" s="5" t="s">
        <v>89</v>
      </c>
      <c r="C309" s="5" t="s">
        <v>90</v>
      </c>
      <c r="D309" s="5" t="s">
        <v>91</v>
      </c>
      <c r="E309" s="5" t="s">
        <v>99</v>
      </c>
      <c r="F309" s="5" t="s">
        <v>100</v>
      </c>
      <c r="G309" s="5" t="s">
        <v>101</v>
      </c>
      <c r="H309" s="5" t="s">
        <v>189</v>
      </c>
      <c r="I309" s="5" t="s">
        <v>190</v>
      </c>
      <c r="J309" s="8">
        <v>46079.927232928239</v>
      </c>
      <c r="K309" s="8">
        <v>46084.927232928239</v>
      </c>
      <c r="L309" s="8">
        <v>46084.927232928239</v>
      </c>
      <c r="M309" s="8">
        <v>46123.927232928239</v>
      </c>
      <c r="N309" s="8">
        <v>46125.927232928239</v>
      </c>
      <c r="O309" s="11">
        <v>35400</v>
      </c>
      <c r="P309" s="11">
        <v>27120</v>
      </c>
      <c r="Q309" s="8">
        <v>46128.927232928239</v>
      </c>
      <c r="R309" s="8">
        <v>46159.927232928239</v>
      </c>
      <c r="S309" s="5">
        <v>30</v>
      </c>
      <c r="T309" s="5" t="s">
        <v>118</v>
      </c>
      <c r="U309" s="5" t="s">
        <v>119</v>
      </c>
      <c r="V309" s="11">
        <f t="shared" si="28"/>
        <v>8280</v>
      </c>
      <c r="W309" s="14">
        <f t="shared" si="29"/>
        <v>0.23389830508474577</v>
      </c>
      <c r="X309" s="17">
        <f>IF(N309="",'Project Guide'!$B$7-L309,N309-L309)</f>
        <v>41</v>
      </c>
      <c r="Y309" s="5" t="str">
        <f t="shared" si="30"/>
        <v>Late</v>
      </c>
      <c r="Z309" s="17">
        <f>IF(N309="",MAX(0,'Project Guide'!$B$7-M309),MAX(0,N309-M309))</f>
        <v>2</v>
      </c>
      <c r="AA309" s="11">
        <f t="shared" si="31"/>
        <v>35400</v>
      </c>
      <c r="AB309" s="17">
        <f>IF(Q309="","",IF(R309="",'Project Guide'!$B$7-Q309,R309-Q309))</f>
        <v>31</v>
      </c>
      <c r="AC309" s="5" t="str">
        <f>IF(Q309="","Not Invoiced",IF(R309&lt;&gt;"","Paid",IF('Project Guide'!$B$7&gt;Q309+S309,"Overdue","Open")))</f>
        <v>Paid</v>
      </c>
      <c r="AD309" s="11">
        <f t="shared" si="32"/>
        <v>0</v>
      </c>
      <c r="AE309" s="5" t="str">
        <f t="shared" si="33"/>
        <v>2026-03</v>
      </c>
      <c r="AF309" s="44" t="str">
        <f t="shared" si="34"/>
        <v>P2</v>
      </c>
    </row>
    <row r="310" spans="1:32" ht="15">
      <c r="A310" s="5" t="s">
        <v>442</v>
      </c>
      <c r="B310" s="5" t="s">
        <v>81</v>
      </c>
      <c r="C310" s="5" t="s">
        <v>82</v>
      </c>
      <c r="D310" s="5" t="s">
        <v>45</v>
      </c>
      <c r="E310" s="5" t="s">
        <v>150</v>
      </c>
      <c r="F310" s="5" t="s">
        <v>151</v>
      </c>
      <c r="G310" s="5" t="s">
        <v>117</v>
      </c>
      <c r="H310" s="5" t="s">
        <v>86</v>
      </c>
      <c r="I310" s="5" t="s">
        <v>87</v>
      </c>
      <c r="J310" s="8">
        <v>46066.584664513888</v>
      </c>
      <c r="K310" s="8">
        <v>46085.584664513888</v>
      </c>
      <c r="L310" s="8">
        <v>46085.584664513888</v>
      </c>
      <c r="M310" s="8">
        <v>46161.584664513888</v>
      </c>
      <c r="N310" s="8">
        <v>46166.584664513888</v>
      </c>
      <c r="O310" s="11">
        <v>46921</v>
      </c>
      <c r="P310" s="11">
        <v>33230</v>
      </c>
      <c r="Q310" s="8">
        <v>46172.584664513888</v>
      </c>
      <c r="R310" s="8"/>
      <c r="S310" s="5">
        <v>60</v>
      </c>
      <c r="T310" s="5" t="s">
        <v>130</v>
      </c>
      <c r="U310" s="5" t="s">
        <v>131</v>
      </c>
      <c r="V310" s="11">
        <f t="shared" si="28"/>
        <v>13691</v>
      </c>
      <c r="W310" s="14">
        <f t="shared" si="29"/>
        <v>0.29178832505701074</v>
      </c>
      <c r="X310" s="17">
        <f>IF(N310="",'Project Guide'!$B$7-L310,N310-L310)</f>
        <v>81</v>
      </c>
      <c r="Y310" s="5" t="str">
        <f t="shared" si="30"/>
        <v>Late</v>
      </c>
      <c r="Z310" s="17">
        <f>IF(N310="",MAX(0,'Project Guide'!$B$7-M310),MAX(0,N310-M310))</f>
        <v>5</v>
      </c>
      <c r="AA310" s="11">
        <f t="shared" si="31"/>
        <v>46921</v>
      </c>
      <c r="AB310" s="17">
        <f>IF(Q310="","",IF(R310="",'Project Guide'!$B$7-Q310,R310-Q310))</f>
        <v>72.415335486111871</v>
      </c>
      <c r="AC310" s="5" t="str">
        <f>IF(Q310="","Not Invoiced",IF(R310&lt;&gt;"","Paid",IF('Project Guide'!$B$7&gt;Q310+S310,"Overdue","Open")))</f>
        <v>Overdue</v>
      </c>
      <c r="AD310" s="11">
        <f t="shared" si="32"/>
        <v>46921</v>
      </c>
      <c r="AE310" s="5" t="str">
        <f t="shared" si="33"/>
        <v>2026-03</v>
      </c>
      <c r="AF310" s="44" t="str">
        <f t="shared" si="34"/>
        <v>P1</v>
      </c>
    </row>
    <row r="311" spans="1:32" ht="15">
      <c r="A311" s="5" t="s">
        <v>443</v>
      </c>
      <c r="B311" s="5" t="s">
        <v>133</v>
      </c>
      <c r="C311" s="5" t="s">
        <v>134</v>
      </c>
      <c r="D311" s="5" t="s">
        <v>45</v>
      </c>
      <c r="E311" s="5" t="s">
        <v>57</v>
      </c>
      <c r="F311" s="5" t="s">
        <v>58</v>
      </c>
      <c r="G311" s="5" t="s">
        <v>59</v>
      </c>
      <c r="H311" s="5" t="s">
        <v>189</v>
      </c>
      <c r="I311" s="5" t="s">
        <v>190</v>
      </c>
      <c r="J311" s="8">
        <v>46078.246768229168</v>
      </c>
      <c r="K311" s="8">
        <v>46082.246768229168</v>
      </c>
      <c r="L311" s="8">
        <v>46086.246768229168</v>
      </c>
      <c r="M311" s="8">
        <v>46150.246768229168</v>
      </c>
      <c r="N311" s="8">
        <v>46147.246768229168</v>
      </c>
      <c r="O311" s="11">
        <v>19963</v>
      </c>
      <c r="P311" s="11">
        <v>14488</v>
      </c>
      <c r="Q311" s="8">
        <v>46151.246768229168</v>
      </c>
      <c r="R311" s="8">
        <v>46208.246768229168</v>
      </c>
      <c r="S311" s="5">
        <v>45</v>
      </c>
      <c r="T311" s="5" t="s">
        <v>62</v>
      </c>
      <c r="U311" s="5" t="s">
        <v>63</v>
      </c>
      <c r="V311" s="11">
        <f t="shared" si="28"/>
        <v>5475</v>
      </c>
      <c r="W311" s="14">
        <f t="shared" si="29"/>
        <v>0.27425737614586987</v>
      </c>
      <c r="X311" s="17">
        <f>IF(N311="",'Project Guide'!$B$7-L311,N311-L311)</f>
        <v>61</v>
      </c>
      <c r="Y311" s="5" t="str">
        <f t="shared" si="30"/>
        <v>On Time</v>
      </c>
      <c r="Z311" s="17">
        <f>IF(N311="",MAX(0,'Project Guide'!$B$7-M311),MAX(0,N311-M311))</f>
        <v>0</v>
      </c>
      <c r="AA311" s="11">
        <f t="shared" si="31"/>
        <v>0</v>
      </c>
      <c r="AB311" s="17">
        <f>IF(Q311="","",IF(R311="",'Project Guide'!$B$7-Q311,R311-Q311))</f>
        <v>57</v>
      </c>
      <c r="AC311" s="5" t="str">
        <f>IF(Q311="","Not Invoiced",IF(R311&lt;&gt;"","Paid",IF('Project Guide'!$B$7&gt;Q311+S311,"Overdue","Open")))</f>
        <v>Paid</v>
      </c>
      <c r="AD311" s="11">
        <f t="shared" si="32"/>
        <v>0</v>
      </c>
      <c r="AE311" s="5" t="str">
        <f t="shared" si="33"/>
        <v>2026-03</v>
      </c>
      <c r="AF311" s="44" t="str">
        <f t="shared" si="34"/>
        <v>Monitor</v>
      </c>
    </row>
    <row r="312" spans="1:32" ht="15">
      <c r="A312" s="5" t="s">
        <v>444</v>
      </c>
      <c r="B312" s="5" t="s">
        <v>133</v>
      </c>
      <c r="C312" s="5" t="s">
        <v>134</v>
      </c>
      <c r="D312" s="5" t="s">
        <v>45</v>
      </c>
      <c r="E312" s="5" t="s">
        <v>57</v>
      </c>
      <c r="F312" s="5" t="s">
        <v>58</v>
      </c>
      <c r="G312" s="5" t="s">
        <v>59</v>
      </c>
      <c r="H312" s="5" t="s">
        <v>86</v>
      </c>
      <c r="I312" s="5" t="s">
        <v>87</v>
      </c>
      <c r="J312" s="8">
        <v>46077.11633232639</v>
      </c>
      <c r="K312" s="8">
        <v>46083.11633232639</v>
      </c>
      <c r="L312" s="8">
        <v>46087.11633232639</v>
      </c>
      <c r="M312" s="8">
        <v>46158.11633232639</v>
      </c>
      <c r="N312" s="8">
        <v>46183.11633232639</v>
      </c>
      <c r="O312" s="11">
        <v>13261</v>
      </c>
      <c r="P312" s="11">
        <v>8839</v>
      </c>
      <c r="Q312" s="8">
        <v>46183.11633232639</v>
      </c>
      <c r="R312" s="8">
        <v>46229.11633232639</v>
      </c>
      <c r="S312" s="5">
        <v>45</v>
      </c>
      <c r="T312" s="5" t="s">
        <v>121</v>
      </c>
      <c r="U312" s="5" t="s">
        <v>122</v>
      </c>
      <c r="V312" s="11">
        <f t="shared" si="28"/>
        <v>4422</v>
      </c>
      <c r="W312" s="14">
        <f t="shared" si="29"/>
        <v>0.33345901515722798</v>
      </c>
      <c r="X312" s="17">
        <f>IF(N312="",'Project Guide'!$B$7-L312,N312-L312)</f>
        <v>96</v>
      </c>
      <c r="Y312" s="5" t="str">
        <f t="shared" si="30"/>
        <v>Late</v>
      </c>
      <c r="Z312" s="17">
        <f>IF(N312="",MAX(0,'Project Guide'!$B$7-M312),MAX(0,N312-M312))</f>
        <v>25</v>
      </c>
      <c r="AA312" s="11">
        <f t="shared" si="31"/>
        <v>13261</v>
      </c>
      <c r="AB312" s="17">
        <f>IF(Q312="","",IF(R312="",'Project Guide'!$B$7-Q312,R312-Q312))</f>
        <v>46</v>
      </c>
      <c r="AC312" s="5" t="str">
        <f>IF(Q312="","Not Invoiced",IF(R312&lt;&gt;"","Paid",IF('Project Guide'!$B$7&gt;Q312+S312,"Overdue","Open")))</f>
        <v>Paid</v>
      </c>
      <c r="AD312" s="11">
        <f t="shared" si="32"/>
        <v>0</v>
      </c>
      <c r="AE312" s="5" t="str">
        <f t="shared" si="33"/>
        <v>2026-03</v>
      </c>
      <c r="AF312" s="44" t="str">
        <f t="shared" si="34"/>
        <v>P1</v>
      </c>
    </row>
    <row r="313" spans="1:32" ht="15">
      <c r="A313" s="5" t="s">
        <v>445</v>
      </c>
      <c r="B313" s="5" t="s">
        <v>81</v>
      </c>
      <c r="C313" s="5" t="s">
        <v>82</v>
      </c>
      <c r="D313" s="5" t="s">
        <v>45</v>
      </c>
      <c r="E313" s="5" t="s">
        <v>92</v>
      </c>
      <c r="F313" s="5" t="s">
        <v>93</v>
      </c>
      <c r="G313" s="5" t="s">
        <v>94</v>
      </c>
      <c r="H313" s="5" t="s">
        <v>75</v>
      </c>
      <c r="I313" s="5" t="s">
        <v>76</v>
      </c>
      <c r="J313" s="8">
        <v>46080.983942141203</v>
      </c>
      <c r="K313" s="8">
        <v>46083.983942141203</v>
      </c>
      <c r="L313" s="8">
        <v>46087.983942141203</v>
      </c>
      <c r="M313" s="8">
        <v>46113.983942141203</v>
      </c>
      <c r="N313" s="8">
        <v>46113.983942141203</v>
      </c>
      <c r="O313" s="11">
        <v>19165</v>
      </c>
      <c r="P313" s="11">
        <v>12895</v>
      </c>
      <c r="Q313" s="8">
        <v>46115.983942141203</v>
      </c>
      <c r="R313" s="8">
        <v>46145.983942141203</v>
      </c>
      <c r="S313" s="5">
        <v>30</v>
      </c>
      <c r="T313" s="5" t="s">
        <v>62</v>
      </c>
      <c r="U313" s="5" t="s">
        <v>63</v>
      </c>
      <c r="V313" s="11">
        <f t="shared" si="28"/>
        <v>6270</v>
      </c>
      <c r="W313" s="14">
        <f t="shared" si="29"/>
        <v>0.32715888338116356</v>
      </c>
      <c r="X313" s="17">
        <f>IF(N313="",'Project Guide'!$B$7-L313,N313-L313)</f>
        <v>26</v>
      </c>
      <c r="Y313" s="5" t="str">
        <f t="shared" si="30"/>
        <v>On Time</v>
      </c>
      <c r="Z313" s="17">
        <f>IF(N313="",MAX(0,'Project Guide'!$B$7-M313),MAX(0,N313-M313))</f>
        <v>0</v>
      </c>
      <c r="AA313" s="11">
        <f t="shared" si="31"/>
        <v>0</v>
      </c>
      <c r="AB313" s="17">
        <f>IF(Q313="","",IF(R313="",'Project Guide'!$B$7-Q313,R313-Q313))</f>
        <v>30</v>
      </c>
      <c r="AC313" s="5" t="str">
        <f>IF(Q313="","Not Invoiced",IF(R313&lt;&gt;"","Paid",IF('Project Guide'!$B$7&gt;Q313+S313,"Overdue","Open")))</f>
        <v>Paid</v>
      </c>
      <c r="AD313" s="11">
        <f t="shared" si="32"/>
        <v>0</v>
      </c>
      <c r="AE313" s="5" t="str">
        <f t="shared" si="33"/>
        <v>2026-03</v>
      </c>
      <c r="AF313" s="44" t="str">
        <f t="shared" si="34"/>
        <v>Monitor</v>
      </c>
    </row>
    <row r="314" spans="1:32" ht="15">
      <c r="A314" s="5" t="s">
        <v>446</v>
      </c>
      <c r="B314" s="5" t="s">
        <v>110</v>
      </c>
      <c r="C314" s="5" t="s">
        <v>111</v>
      </c>
      <c r="D314" s="5" t="s">
        <v>91</v>
      </c>
      <c r="E314" s="5" t="s">
        <v>92</v>
      </c>
      <c r="F314" s="5" t="s">
        <v>93</v>
      </c>
      <c r="G314" s="5" t="s">
        <v>94</v>
      </c>
      <c r="H314" s="5" t="s">
        <v>60</v>
      </c>
      <c r="I314" s="5" t="s">
        <v>61</v>
      </c>
      <c r="J314" s="8">
        <v>46084.437211550925</v>
      </c>
      <c r="K314" s="8">
        <v>46089.437211550925</v>
      </c>
      <c r="L314" s="8">
        <v>46090.437211550925</v>
      </c>
      <c r="M314" s="8">
        <v>46125.437211550925</v>
      </c>
      <c r="N314" s="8">
        <v>46138.437211550925</v>
      </c>
      <c r="O314" s="11">
        <v>10394</v>
      </c>
      <c r="P314" s="11">
        <v>7017</v>
      </c>
      <c r="Q314" s="8">
        <v>46140.437211550925</v>
      </c>
      <c r="R314" s="8">
        <v>46184.437211550925</v>
      </c>
      <c r="S314" s="5">
        <v>30</v>
      </c>
      <c r="T314" s="5" t="s">
        <v>51</v>
      </c>
      <c r="U314" s="5" t="s">
        <v>52</v>
      </c>
      <c r="V314" s="11">
        <f t="shared" si="28"/>
        <v>3377</v>
      </c>
      <c r="W314" s="14">
        <f t="shared" si="29"/>
        <v>0.3248989801808736</v>
      </c>
      <c r="X314" s="17">
        <f>IF(N314="",'Project Guide'!$B$7-L314,N314-L314)</f>
        <v>48</v>
      </c>
      <c r="Y314" s="5" t="str">
        <f t="shared" si="30"/>
        <v>Late</v>
      </c>
      <c r="Z314" s="17">
        <f>IF(N314="",MAX(0,'Project Guide'!$B$7-M314),MAX(0,N314-M314))</f>
        <v>13</v>
      </c>
      <c r="AA314" s="11">
        <f t="shared" si="31"/>
        <v>10394</v>
      </c>
      <c r="AB314" s="17">
        <f>IF(Q314="","",IF(R314="",'Project Guide'!$B$7-Q314,R314-Q314))</f>
        <v>44</v>
      </c>
      <c r="AC314" s="5" t="str">
        <f>IF(Q314="","Not Invoiced",IF(R314&lt;&gt;"","Paid",IF('Project Guide'!$B$7&gt;Q314+S314,"Overdue","Open")))</f>
        <v>Paid</v>
      </c>
      <c r="AD314" s="11">
        <f t="shared" si="32"/>
        <v>0</v>
      </c>
      <c r="AE314" s="5" t="str">
        <f t="shared" si="33"/>
        <v>2026-03</v>
      </c>
      <c r="AF314" s="44" t="str">
        <f t="shared" si="34"/>
        <v>P2</v>
      </c>
    </row>
    <row r="315" spans="1:32" ht="15">
      <c r="A315" s="5" t="s">
        <v>447</v>
      </c>
      <c r="B315" s="5" t="s">
        <v>81</v>
      </c>
      <c r="C315" s="5" t="s">
        <v>82</v>
      </c>
      <c r="D315" s="5" t="s">
        <v>45</v>
      </c>
      <c r="E315" s="5" t="s">
        <v>146</v>
      </c>
      <c r="F315" s="5" t="s">
        <v>147</v>
      </c>
      <c r="G315" s="5" t="s">
        <v>85</v>
      </c>
      <c r="H315" s="5" t="s">
        <v>49</v>
      </c>
      <c r="I315" s="5" t="s">
        <v>50</v>
      </c>
      <c r="J315" s="8">
        <v>46083.739618067128</v>
      </c>
      <c r="K315" s="8">
        <v>46089.739618067128</v>
      </c>
      <c r="L315" s="8">
        <v>46091.739618067128</v>
      </c>
      <c r="M315" s="8">
        <v>46119.739618067128</v>
      </c>
      <c r="N315" s="8">
        <v>46124.739618067128</v>
      </c>
      <c r="O315" s="11">
        <v>31685</v>
      </c>
      <c r="P315" s="11">
        <v>23521</v>
      </c>
      <c r="Q315" s="8">
        <v>46127.739618067128</v>
      </c>
      <c r="R315" s="8">
        <v>46164.739618067128</v>
      </c>
      <c r="S315" s="5">
        <v>30</v>
      </c>
      <c r="T315" s="5" t="s">
        <v>62</v>
      </c>
      <c r="U315" s="5" t="s">
        <v>63</v>
      </c>
      <c r="V315" s="11">
        <f t="shared" si="28"/>
        <v>8164</v>
      </c>
      <c r="W315" s="14">
        <f t="shared" si="29"/>
        <v>0.25766135395297457</v>
      </c>
      <c r="X315" s="17">
        <f>IF(N315="",'Project Guide'!$B$7-L315,N315-L315)</f>
        <v>33</v>
      </c>
      <c r="Y315" s="5" t="str">
        <f t="shared" si="30"/>
        <v>Late</v>
      </c>
      <c r="Z315" s="17">
        <f>IF(N315="",MAX(0,'Project Guide'!$B$7-M315),MAX(0,N315-M315))</f>
        <v>5</v>
      </c>
      <c r="AA315" s="11">
        <f t="shared" si="31"/>
        <v>31685</v>
      </c>
      <c r="AB315" s="17">
        <f>IF(Q315="","",IF(R315="",'Project Guide'!$B$7-Q315,R315-Q315))</f>
        <v>37</v>
      </c>
      <c r="AC315" s="5" t="str">
        <f>IF(Q315="","Not Invoiced",IF(R315&lt;&gt;"","Paid",IF('Project Guide'!$B$7&gt;Q315+S315,"Overdue","Open")))</f>
        <v>Paid</v>
      </c>
      <c r="AD315" s="11">
        <f t="shared" si="32"/>
        <v>0</v>
      </c>
      <c r="AE315" s="5" t="str">
        <f t="shared" si="33"/>
        <v>2026-03</v>
      </c>
      <c r="AF315" s="44" t="str">
        <f t="shared" si="34"/>
        <v>P2</v>
      </c>
    </row>
    <row r="316" spans="1:32" ht="15">
      <c r="A316" s="5" t="s">
        <v>448</v>
      </c>
      <c r="B316" s="5" t="s">
        <v>142</v>
      </c>
      <c r="C316" s="5" t="s">
        <v>143</v>
      </c>
      <c r="D316" s="5" t="s">
        <v>56</v>
      </c>
      <c r="E316" s="5" t="s">
        <v>128</v>
      </c>
      <c r="F316" s="5" t="s">
        <v>129</v>
      </c>
      <c r="G316" s="5" t="s">
        <v>85</v>
      </c>
      <c r="H316" s="5" t="s">
        <v>78</v>
      </c>
      <c r="I316" s="5" t="s">
        <v>79</v>
      </c>
      <c r="J316" s="8">
        <v>46092.079055034723</v>
      </c>
      <c r="K316" s="8">
        <v>46093.079055034723</v>
      </c>
      <c r="L316" s="8">
        <v>46095.079055034723</v>
      </c>
      <c r="M316" s="8">
        <v>46117.079055034723</v>
      </c>
      <c r="N316" s="8">
        <v>46115.079055034723</v>
      </c>
      <c r="O316" s="11">
        <v>17899</v>
      </c>
      <c r="P316" s="11">
        <v>12587</v>
      </c>
      <c r="Q316" s="8">
        <v>46120.079055034723</v>
      </c>
      <c r="R316" s="8">
        <v>46158.079055034723</v>
      </c>
      <c r="S316" s="5">
        <v>30</v>
      </c>
      <c r="T316" s="5" t="s">
        <v>62</v>
      </c>
      <c r="U316" s="5" t="s">
        <v>63</v>
      </c>
      <c r="V316" s="11">
        <f t="shared" si="28"/>
        <v>5312</v>
      </c>
      <c r="W316" s="14">
        <f t="shared" si="29"/>
        <v>0.29677635622101795</v>
      </c>
      <c r="X316" s="17">
        <f>IF(N316="",'Project Guide'!$B$7-L316,N316-L316)</f>
        <v>20</v>
      </c>
      <c r="Y316" s="5" t="str">
        <f t="shared" si="30"/>
        <v>On Time</v>
      </c>
      <c r="Z316" s="17">
        <f>IF(N316="",MAX(0,'Project Guide'!$B$7-M316),MAX(0,N316-M316))</f>
        <v>0</v>
      </c>
      <c r="AA316" s="11">
        <f t="shared" si="31"/>
        <v>0</v>
      </c>
      <c r="AB316" s="17">
        <f>IF(Q316="","",IF(R316="",'Project Guide'!$B$7-Q316,R316-Q316))</f>
        <v>38</v>
      </c>
      <c r="AC316" s="5" t="str">
        <f>IF(Q316="","Not Invoiced",IF(R316&lt;&gt;"","Paid",IF('Project Guide'!$B$7&gt;Q316+S316,"Overdue","Open")))</f>
        <v>Paid</v>
      </c>
      <c r="AD316" s="11">
        <f t="shared" si="32"/>
        <v>0</v>
      </c>
      <c r="AE316" s="5" t="str">
        <f t="shared" si="33"/>
        <v>2026-03</v>
      </c>
      <c r="AF316" s="44" t="str">
        <f t="shared" si="34"/>
        <v>Monitor</v>
      </c>
    </row>
    <row r="317" spans="1:32" ht="15">
      <c r="A317" s="5" t="s">
        <v>449</v>
      </c>
      <c r="B317" s="5" t="s">
        <v>89</v>
      </c>
      <c r="C317" s="5" t="s">
        <v>90</v>
      </c>
      <c r="D317" s="5" t="s">
        <v>91</v>
      </c>
      <c r="E317" s="5" t="s">
        <v>150</v>
      </c>
      <c r="F317" s="5" t="s">
        <v>151</v>
      </c>
      <c r="G317" s="5" t="s">
        <v>117</v>
      </c>
      <c r="H317" s="5" t="s">
        <v>75</v>
      </c>
      <c r="I317" s="5" t="s">
        <v>76</v>
      </c>
      <c r="J317" s="8">
        <v>46091.19351045139</v>
      </c>
      <c r="K317" s="8">
        <v>46098.19351045139</v>
      </c>
      <c r="L317" s="8">
        <v>46100.19351045139</v>
      </c>
      <c r="M317" s="8">
        <v>46183.19351045139</v>
      </c>
      <c r="N317" s="8">
        <v>46175.19351045139</v>
      </c>
      <c r="O317" s="11">
        <v>19295</v>
      </c>
      <c r="P317" s="11">
        <v>14215</v>
      </c>
      <c r="Q317" s="8">
        <v>46175.19351045139</v>
      </c>
      <c r="R317" s="8">
        <v>46218.19351045139</v>
      </c>
      <c r="S317" s="5">
        <v>45</v>
      </c>
      <c r="T317" s="5" t="s">
        <v>62</v>
      </c>
      <c r="U317" s="5" t="s">
        <v>63</v>
      </c>
      <c r="V317" s="11">
        <f t="shared" si="28"/>
        <v>5080</v>
      </c>
      <c r="W317" s="14">
        <f t="shared" si="29"/>
        <v>0.26328064265353718</v>
      </c>
      <c r="X317" s="17">
        <f>IF(N317="",'Project Guide'!$B$7-L317,N317-L317)</f>
        <v>75</v>
      </c>
      <c r="Y317" s="5" t="str">
        <f t="shared" si="30"/>
        <v>On Time</v>
      </c>
      <c r="Z317" s="17">
        <f>IF(N317="",MAX(0,'Project Guide'!$B$7-M317),MAX(0,N317-M317))</f>
        <v>0</v>
      </c>
      <c r="AA317" s="11">
        <f t="shared" si="31"/>
        <v>0</v>
      </c>
      <c r="AB317" s="17">
        <f>IF(Q317="","",IF(R317="",'Project Guide'!$B$7-Q317,R317-Q317))</f>
        <v>43</v>
      </c>
      <c r="AC317" s="5" t="str">
        <f>IF(Q317="","Not Invoiced",IF(R317&lt;&gt;"","Paid",IF('Project Guide'!$B$7&gt;Q317+S317,"Overdue","Open")))</f>
        <v>Paid</v>
      </c>
      <c r="AD317" s="11">
        <f t="shared" si="32"/>
        <v>0</v>
      </c>
      <c r="AE317" s="5" t="str">
        <f t="shared" si="33"/>
        <v>2026-03</v>
      </c>
      <c r="AF317" s="44" t="str">
        <f t="shared" si="34"/>
        <v>Monitor</v>
      </c>
    </row>
    <row r="318" spans="1:32" ht="15">
      <c r="A318" s="5" t="s">
        <v>450</v>
      </c>
      <c r="B318" s="5" t="s">
        <v>113</v>
      </c>
      <c r="C318" s="5" t="s">
        <v>114</v>
      </c>
      <c r="D318" s="5" t="s">
        <v>91</v>
      </c>
      <c r="E318" s="5" t="s">
        <v>150</v>
      </c>
      <c r="F318" s="5" t="s">
        <v>151</v>
      </c>
      <c r="G318" s="5" t="s">
        <v>117</v>
      </c>
      <c r="H318" s="5" t="s">
        <v>86</v>
      </c>
      <c r="I318" s="5" t="s">
        <v>87</v>
      </c>
      <c r="J318" s="8">
        <v>46088.230721851854</v>
      </c>
      <c r="K318" s="8">
        <v>46096.230721851854</v>
      </c>
      <c r="L318" s="8">
        <v>46100.230721851854</v>
      </c>
      <c r="M318" s="8">
        <v>46184.230721851854</v>
      </c>
      <c r="N318" s="8">
        <v>46182.230721851854</v>
      </c>
      <c r="O318" s="11">
        <v>23798</v>
      </c>
      <c r="P318" s="11">
        <v>16650</v>
      </c>
      <c r="Q318" s="8">
        <v>46183.230721851854</v>
      </c>
      <c r="R318" s="8">
        <v>46235.230721851854</v>
      </c>
      <c r="S318" s="5">
        <v>60</v>
      </c>
      <c r="T318" s="5" t="s">
        <v>130</v>
      </c>
      <c r="U318" s="5" t="s">
        <v>131</v>
      </c>
      <c r="V318" s="11">
        <f t="shared" si="28"/>
        <v>7148</v>
      </c>
      <c r="W318" s="14">
        <f t="shared" si="29"/>
        <v>0.30036137490545423</v>
      </c>
      <c r="X318" s="17">
        <f>IF(N318="",'Project Guide'!$B$7-L318,N318-L318)</f>
        <v>82</v>
      </c>
      <c r="Y318" s="5" t="str">
        <f t="shared" si="30"/>
        <v>On Time</v>
      </c>
      <c r="Z318" s="17">
        <f>IF(N318="",MAX(0,'Project Guide'!$B$7-M318),MAX(0,N318-M318))</f>
        <v>0</v>
      </c>
      <c r="AA318" s="11">
        <f t="shared" si="31"/>
        <v>0</v>
      </c>
      <c r="AB318" s="17">
        <f>IF(Q318="","",IF(R318="",'Project Guide'!$B$7-Q318,R318-Q318))</f>
        <v>52</v>
      </c>
      <c r="AC318" s="5" t="str">
        <f>IF(Q318="","Not Invoiced",IF(R318&lt;&gt;"","Paid",IF('Project Guide'!$B$7&gt;Q318+S318,"Overdue","Open")))</f>
        <v>Paid</v>
      </c>
      <c r="AD318" s="11">
        <f t="shared" si="32"/>
        <v>0</v>
      </c>
      <c r="AE318" s="5" t="str">
        <f t="shared" si="33"/>
        <v>2026-03</v>
      </c>
      <c r="AF318" s="44" t="str">
        <f t="shared" si="34"/>
        <v>Monitor</v>
      </c>
    </row>
    <row r="319" spans="1:32" ht="15">
      <c r="A319" s="5" t="s">
        <v>451</v>
      </c>
      <c r="B319" s="5" t="s">
        <v>81</v>
      </c>
      <c r="C319" s="5" t="s">
        <v>82</v>
      </c>
      <c r="D319" s="5" t="s">
        <v>45</v>
      </c>
      <c r="E319" s="5" t="s">
        <v>68</v>
      </c>
      <c r="F319" s="5" t="s">
        <v>69</v>
      </c>
      <c r="G319" s="5" t="s">
        <v>70</v>
      </c>
      <c r="H319" s="5" t="s">
        <v>78</v>
      </c>
      <c r="I319" s="5" t="s">
        <v>79</v>
      </c>
      <c r="J319" s="8">
        <v>46095.98085201389</v>
      </c>
      <c r="K319" s="8">
        <v>46099.98085201389</v>
      </c>
      <c r="L319" s="8">
        <v>46100.98085201389</v>
      </c>
      <c r="M319" s="8">
        <v>46133.98085201389</v>
      </c>
      <c r="N319" s="8">
        <v>46129.98085201389</v>
      </c>
      <c r="O319" s="11">
        <v>31968</v>
      </c>
      <c r="P319" s="11">
        <v>26119</v>
      </c>
      <c r="Q319" s="8">
        <v>46135.98085201389</v>
      </c>
      <c r="R319" s="8"/>
      <c r="S319" s="5">
        <v>60</v>
      </c>
      <c r="T319" s="5" t="s">
        <v>62</v>
      </c>
      <c r="U319" s="5" t="s">
        <v>63</v>
      </c>
      <c r="V319" s="11">
        <f t="shared" si="28"/>
        <v>5849</v>
      </c>
      <c r="W319" s="14">
        <f t="shared" si="29"/>
        <v>0.18296421421421422</v>
      </c>
      <c r="X319" s="17">
        <f>IF(N319="",'Project Guide'!$B$7-L319,N319-L319)</f>
        <v>29</v>
      </c>
      <c r="Y319" s="5" t="str">
        <f t="shared" si="30"/>
        <v>On Time</v>
      </c>
      <c r="Z319" s="17">
        <f>IF(N319="",MAX(0,'Project Guide'!$B$7-M319),MAX(0,N319-M319))</f>
        <v>0</v>
      </c>
      <c r="AA319" s="11">
        <f t="shared" si="31"/>
        <v>0</v>
      </c>
      <c r="AB319" s="17">
        <f>IF(Q319="","",IF(R319="",'Project Guide'!$B$7-Q319,R319-Q319))</f>
        <v>109.0191479861096</v>
      </c>
      <c r="AC319" s="5" t="str">
        <f>IF(Q319="","Not Invoiced",IF(R319&lt;&gt;"","Paid",IF('Project Guide'!$B$7&gt;Q319+S319,"Overdue","Open")))</f>
        <v>Overdue</v>
      </c>
      <c r="AD319" s="11">
        <f t="shared" si="32"/>
        <v>31968</v>
      </c>
      <c r="AE319" s="5" t="str">
        <f t="shared" si="33"/>
        <v>2026-03</v>
      </c>
      <c r="AF319" s="44" t="str">
        <f t="shared" si="34"/>
        <v>P1</v>
      </c>
    </row>
    <row r="320" spans="1:32" ht="15">
      <c r="A320" s="5" t="s">
        <v>452</v>
      </c>
      <c r="B320" s="5" t="s">
        <v>43</v>
      </c>
      <c r="C320" s="5" t="s">
        <v>44</v>
      </c>
      <c r="D320" s="5" t="s">
        <v>45</v>
      </c>
      <c r="E320" s="5" t="s">
        <v>92</v>
      </c>
      <c r="F320" s="5" t="s">
        <v>93</v>
      </c>
      <c r="G320" s="5" t="s">
        <v>94</v>
      </c>
      <c r="H320" s="5" t="s">
        <v>189</v>
      </c>
      <c r="I320" s="5" t="s">
        <v>190</v>
      </c>
      <c r="J320" s="8">
        <v>46098.461981319444</v>
      </c>
      <c r="K320" s="8">
        <v>46101.461981319444</v>
      </c>
      <c r="L320" s="8">
        <v>46101.461981319444</v>
      </c>
      <c r="M320" s="8">
        <v>46127.461981319444</v>
      </c>
      <c r="N320" s="8">
        <v>46127.461981319444</v>
      </c>
      <c r="O320" s="11">
        <v>11574</v>
      </c>
      <c r="P320" s="11">
        <v>8685</v>
      </c>
      <c r="Q320" s="8">
        <v>46133.461981319444</v>
      </c>
      <c r="R320" s="8"/>
      <c r="S320" s="5">
        <v>60</v>
      </c>
      <c r="T320" s="5" t="s">
        <v>62</v>
      </c>
      <c r="U320" s="5" t="s">
        <v>63</v>
      </c>
      <c r="V320" s="11">
        <f t="shared" si="28"/>
        <v>2889</v>
      </c>
      <c r="W320" s="14">
        <f t="shared" si="29"/>
        <v>0.24961119751166408</v>
      </c>
      <c r="X320" s="17">
        <f>IF(N320="",'Project Guide'!$B$7-L320,N320-L320)</f>
        <v>26</v>
      </c>
      <c r="Y320" s="5" t="str">
        <f t="shared" si="30"/>
        <v>On Time</v>
      </c>
      <c r="Z320" s="17">
        <f>IF(N320="",MAX(0,'Project Guide'!$B$7-M320),MAX(0,N320-M320))</f>
        <v>0</v>
      </c>
      <c r="AA320" s="11">
        <f t="shared" si="31"/>
        <v>0</v>
      </c>
      <c r="AB320" s="17">
        <f>IF(Q320="","",IF(R320="",'Project Guide'!$B$7-Q320,R320-Q320))</f>
        <v>111.53801868055598</v>
      </c>
      <c r="AC320" s="5" t="str">
        <f>IF(Q320="","Not Invoiced",IF(R320&lt;&gt;"","Paid",IF('Project Guide'!$B$7&gt;Q320+S320,"Overdue","Open")))</f>
        <v>Overdue</v>
      </c>
      <c r="AD320" s="11">
        <f t="shared" si="32"/>
        <v>11574</v>
      </c>
      <c r="AE320" s="5" t="str">
        <f t="shared" si="33"/>
        <v>2026-03</v>
      </c>
      <c r="AF320" s="44" t="str">
        <f t="shared" si="34"/>
        <v>P1</v>
      </c>
    </row>
    <row r="321" spans="1:32" ht="15">
      <c r="A321" s="5" t="s">
        <v>453</v>
      </c>
      <c r="B321" s="5" t="s">
        <v>168</v>
      </c>
      <c r="C321" s="5" t="s">
        <v>169</v>
      </c>
      <c r="D321" s="5" t="s">
        <v>67</v>
      </c>
      <c r="E321" s="5" t="s">
        <v>57</v>
      </c>
      <c r="F321" s="5" t="s">
        <v>58</v>
      </c>
      <c r="G321" s="5" t="s">
        <v>59</v>
      </c>
      <c r="H321" s="5" t="s">
        <v>189</v>
      </c>
      <c r="I321" s="5" t="s">
        <v>190</v>
      </c>
      <c r="J321" s="8">
        <v>46102.01613329861</v>
      </c>
      <c r="K321" s="8">
        <v>46104.01613329861</v>
      </c>
      <c r="L321" s="8">
        <v>46104.01613329861</v>
      </c>
      <c r="M321" s="8">
        <v>46167.01613329861</v>
      </c>
      <c r="N321" s="8">
        <v>46166.01613329861</v>
      </c>
      <c r="O321" s="11">
        <v>36084</v>
      </c>
      <c r="P321" s="11">
        <v>29314</v>
      </c>
      <c r="Q321" s="8">
        <v>46171.01613329861</v>
      </c>
      <c r="R321" s="8">
        <v>46228.01613329861</v>
      </c>
      <c r="S321" s="5">
        <v>45</v>
      </c>
      <c r="T321" s="5" t="s">
        <v>62</v>
      </c>
      <c r="U321" s="5" t="s">
        <v>63</v>
      </c>
      <c r="V321" s="11">
        <f t="shared" si="28"/>
        <v>6770</v>
      </c>
      <c r="W321" s="14">
        <f t="shared" si="29"/>
        <v>0.18761778073384325</v>
      </c>
      <c r="X321" s="17">
        <f>IF(N321="",'Project Guide'!$B$7-L321,N321-L321)</f>
        <v>62</v>
      </c>
      <c r="Y321" s="5" t="str">
        <f t="shared" si="30"/>
        <v>On Time</v>
      </c>
      <c r="Z321" s="17">
        <f>IF(N321="",MAX(0,'Project Guide'!$B$7-M321),MAX(0,N321-M321))</f>
        <v>0</v>
      </c>
      <c r="AA321" s="11">
        <f t="shared" si="31"/>
        <v>0</v>
      </c>
      <c r="AB321" s="17">
        <f>IF(Q321="","",IF(R321="",'Project Guide'!$B$7-Q321,R321-Q321))</f>
        <v>57</v>
      </c>
      <c r="AC321" s="5" t="str">
        <f>IF(Q321="","Not Invoiced",IF(R321&lt;&gt;"","Paid",IF('Project Guide'!$B$7&gt;Q321+S321,"Overdue","Open")))</f>
        <v>Paid</v>
      </c>
      <c r="AD321" s="11">
        <f t="shared" si="32"/>
        <v>0</v>
      </c>
      <c r="AE321" s="5" t="str">
        <f t="shared" si="33"/>
        <v>2026-03</v>
      </c>
      <c r="AF321" s="44" t="str">
        <f t="shared" si="34"/>
        <v>Monitor</v>
      </c>
    </row>
    <row r="322" spans="1:32" ht="15">
      <c r="A322" s="5" t="s">
        <v>454</v>
      </c>
      <c r="B322" s="5" t="s">
        <v>81</v>
      </c>
      <c r="C322" s="5" t="s">
        <v>82</v>
      </c>
      <c r="D322" s="5" t="s">
        <v>45</v>
      </c>
      <c r="E322" s="5" t="s">
        <v>105</v>
      </c>
      <c r="F322" s="5" t="s">
        <v>106</v>
      </c>
      <c r="G322" s="5" t="s">
        <v>107</v>
      </c>
      <c r="H322" s="5" t="s">
        <v>49</v>
      </c>
      <c r="I322" s="5" t="s">
        <v>50</v>
      </c>
      <c r="J322" s="8">
        <v>46100.695396689815</v>
      </c>
      <c r="K322" s="8">
        <v>46104.695396689815</v>
      </c>
      <c r="L322" s="8">
        <v>46108.695396689815</v>
      </c>
      <c r="M322" s="8">
        <v>46164.695396689815</v>
      </c>
      <c r="N322" s="8">
        <v>46164.695396689815</v>
      </c>
      <c r="O322" s="11">
        <v>5951</v>
      </c>
      <c r="P322" s="11">
        <v>4839</v>
      </c>
      <c r="Q322" s="8">
        <v>46170.695396689815</v>
      </c>
      <c r="R322" s="8">
        <v>46233.695396689815</v>
      </c>
      <c r="S322" s="5">
        <v>60</v>
      </c>
      <c r="T322" s="5" t="s">
        <v>62</v>
      </c>
      <c r="U322" s="5" t="s">
        <v>63</v>
      </c>
      <c r="V322" s="11">
        <f t="shared" ref="V322:V385" si="35">O322-P322</f>
        <v>1112</v>
      </c>
      <c r="W322" s="14">
        <f t="shared" ref="W322:W385" si="36">IFERROR(V322/O322,0)</f>
        <v>0.18685935136951773</v>
      </c>
      <c r="X322" s="17">
        <f>IF(N322="",'Project Guide'!$B$7-L322,N322-L322)</f>
        <v>56</v>
      </c>
      <c r="Y322" s="5" t="str">
        <f t="shared" ref="Y322:Y385" si="37">IF(N322="","Open",IF(N322&lt;=M322,"On Time","Late"))</f>
        <v>On Time</v>
      </c>
      <c r="Z322" s="17">
        <f>IF(N322="",MAX(0,'Project Guide'!$B$7-M322),MAX(0,N322-M322))</f>
        <v>0</v>
      </c>
      <c r="AA322" s="11">
        <f t="shared" ref="AA322:AA385" si="38">IF(Z322&gt;0,O322,0)</f>
        <v>0</v>
      </c>
      <c r="AB322" s="17">
        <f>IF(Q322="","",IF(R322="",'Project Guide'!$B$7-Q322,R322-Q322))</f>
        <v>63</v>
      </c>
      <c r="AC322" s="5" t="str">
        <f>IF(Q322="","Not Invoiced",IF(R322&lt;&gt;"","Paid",IF('Project Guide'!$B$7&gt;Q322+S322,"Overdue","Open")))</f>
        <v>Paid</v>
      </c>
      <c r="AD322" s="11">
        <f t="shared" ref="AD322:AD385" si="39">IF(OR(AC322="Open",AC322="Overdue"),O322,0)</f>
        <v>0</v>
      </c>
      <c r="AE322" s="5" t="str">
        <f t="shared" ref="AE322:AE385" si="40">TEXT(L322,"yyyy-mm")</f>
        <v>2026-03</v>
      </c>
      <c r="AF322" s="44" t="str">
        <f t="shared" ref="AF322:AF385" si="41">IF(OR(AC322="Overdue",AA322&gt;=40000,Z322&gt;=15),"P1",IF(OR(Z322&gt;=7,AA322&gt;=20000),"P2",IF(Z322&gt;0,"P3","Monitor")))</f>
        <v>Monitor</v>
      </c>
    </row>
    <row r="323" spans="1:32" ht="15">
      <c r="A323" s="5" t="s">
        <v>455</v>
      </c>
      <c r="B323" s="5" t="s">
        <v>43</v>
      </c>
      <c r="C323" s="5" t="s">
        <v>44</v>
      </c>
      <c r="D323" s="5" t="s">
        <v>45</v>
      </c>
      <c r="E323" s="5" t="s">
        <v>83</v>
      </c>
      <c r="F323" s="5" t="s">
        <v>84</v>
      </c>
      <c r="G323" s="5" t="s">
        <v>85</v>
      </c>
      <c r="H323" s="5" t="s">
        <v>75</v>
      </c>
      <c r="I323" s="5" t="s">
        <v>76</v>
      </c>
      <c r="J323" s="8">
        <v>46099.240391099534</v>
      </c>
      <c r="K323" s="8">
        <v>46106.240391099534</v>
      </c>
      <c r="L323" s="8">
        <v>46110.240391099534</v>
      </c>
      <c r="M323" s="8">
        <v>46136.240391099534</v>
      </c>
      <c r="N323" s="8">
        <v>46139.240391099534</v>
      </c>
      <c r="O323" s="11">
        <v>17573</v>
      </c>
      <c r="P323" s="11">
        <v>13623</v>
      </c>
      <c r="Q323" s="8">
        <v>46144.240391099534</v>
      </c>
      <c r="R323" s="8">
        <v>46176.240391099534</v>
      </c>
      <c r="S323" s="5">
        <v>30</v>
      </c>
      <c r="T323" s="5" t="s">
        <v>62</v>
      </c>
      <c r="U323" s="5" t="s">
        <v>63</v>
      </c>
      <c r="V323" s="11">
        <f t="shared" si="35"/>
        <v>3950</v>
      </c>
      <c r="W323" s="14">
        <f t="shared" si="36"/>
        <v>0.22477664599100894</v>
      </c>
      <c r="X323" s="17">
        <f>IF(N323="",'Project Guide'!$B$7-L323,N323-L323)</f>
        <v>29</v>
      </c>
      <c r="Y323" s="5" t="str">
        <f t="shared" si="37"/>
        <v>Late</v>
      </c>
      <c r="Z323" s="17">
        <f>IF(N323="",MAX(0,'Project Guide'!$B$7-M323),MAX(0,N323-M323))</f>
        <v>3</v>
      </c>
      <c r="AA323" s="11">
        <f t="shared" si="38"/>
        <v>17573</v>
      </c>
      <c r="AB323" s="17">
        <f>IF(Q323="","",IF(R323="",'Project Guide'!$B$7-Q323,R323-Q323))</f>
        <v>32</v>
      </c>
      <c r="AC323" s="5" t="str">
        <f>IF(Q323="","Not Invoiced",IF(R323&lt;&gt;"","Paid",IF('Project Guide'!$B$7&gt;Q323+S323,"Overdue","Open")))</f>
        <v>Paid</v>
      </c>
      <c r="AD323" s="11">
        <f t="shared" si="39"/>
        <v>0</v>
      </c>
      <c r="AE323" s="5" t="str">
        <f t="shared" si="40"/>
        <v>2026-03</v>
      </c>
      <c r="AF323" s="44" t="str">
        <f t="shared" si="41"/>
        <v>P3</v>
      </c>
    </row>
    <row r="324" spans="1:32" ht="15">
      <c r="A324" s="5" t="s">
        <v>456</v>
      </c>
      <c r="B324" s="5" t="s">
        <v>103</v>
      </c>
      <c r="C324" s="5" t="s">
        <v>104</v>
      </c>
      <c r="D324" s="5" t="s">
        <v>98</v>
      </c>
      <c r="E324" s="5" t="s">
        <v>115</v>
      </c>
      <c r="F324" s="5" t="s">
        <v>116</v>
      </c>
      <c r="G324" s="5" t="s">
        <v>117</v>
      </c>
      <c r="H324" s="5" t="s">
        <v>86</v>
      </c>
      <c r="I324" s="5" t="s">
        <v>87</v>
      </c>
      <c r="J324" s="8">
        <v>46112.151101736112</v>
      </c>
      <c r="K324" s="8">
        <v>46114.151101736112</v>
      </c>
      <c r="L324" s="8">
        <v>46114.151101736112</v>
      </c>
      <c r="M324" s="8">
        <v>46182.151101736112</v>
      </c>
      <c r="N324" s="8">
        <v>46176.151101736112</v>
      </c>
      <c r="O324" s="11">
        <v>24853</v>
      </c>
      <c r="P324" s="11">
        <v>19100</v>
      </c>
      <c r="Q324" s="8">
        <v>46182.151101736112</v>
      </c>
      <c r="R324" s="8"/>
      <c r="S324" s="5">
        <v>60</v>
      </c>
      <c r="T324" s="5" t="s">
        <v>62</v>
      </c>
      <c r="U324" s="5" t="s">
        <v>63</v>
      </c>
      <c r="V324" s="11">
        <f t="shared" si="35"/>
        <v>5753</v>
      </c>
      <c r="W324" s="14">
        <f t="shared" si="36"/>
        <v>0.23148110892045226</v>
      </c>
      <c r="X324" s="17">
        <f>IF(N324="",'Project Guide'!$B$7-L324,N324-L324)</f>
        <v>62</v>
      </c>
      <c r="Y324" s="5" t="str">
        <f t="shared" si="37"/>
        <v>On Time</v>
      </c>
      <c r="Z324" s="17">
        <f>IF(N324="",MAX(0,'Project Guide'!$B$7-M324),MAX(0,N324-M324))</f>
        <v>0</v>
      </c>
      <c r="AA324" s="11">
        <f t="shared" si="38"/>
        <v>0</v>
      </c>
      <c r="AB324" s="17">
        <f>IF(Q324="","",IF(R324="",'Project Guide'!$B$7-Q324,R324-Q324))</f>
        <v>62.848898263888259</v>
      </c>
      <c r="AC324" s="5" t="str">
        <f>IF(Q324="","Not Invoiced",IF(R324&lt;&gt;"","Paid",IF('Project Guide'!$B$7&gt;Q324+S324,"Overdue","Open")))</f>
        <v>Overdue</v>
      </c>
      <c r="AD324" s="11">
        <f t="shared" si="39"/>
        <v>24853</v>
      </c>
      <c r="AE324" s="5" t="str">
        <f t="shared" si="40"/>
        <v>2026-04</v>
      </c>
      <c r="AF324" s="44" t="str">
        <f t="shared" si="41"/>
        <v>P1</v>
      </c>
    </row>
    <row r="325" spans="1:32" ht="15">
      <c r="A325" s="5" t="s">
        <v>457</v>
      </c>
      <c r="B325" s="5" t="s">
        <v>142</v>
      </c>
      <c r="C325" s="5" t="s">
        <v>143</v>
      </c>
      <c r="D325" s="5" t="s">
        <v>56</v>
      </c>
      <c r="E325" s="5" t="s">
        <v>150</v>
      </c>
      <c r="F325" s="5" t="s">
        <v>151</v>
      </c>
      <c r="G325" s="5" t="s">
        <v>117</v>
      </c>
      <c r="H325" s="5" t="s">
        <v>86</v>
      </c>
      <c r="I325" s="5" t="s">
        <v>87</v>
      </c>
      <c r="J325" s="8">
        <v>46109.447427129628</v>
      </c>
      <c r="K325" s="8">
        <v>46111.447427129628</v>
      </c>
      <c r="L325" s="8">
        <v>46115.447427129628</v>
      </c>
      <c r="M325" s="8">
        <v>46201.447427129628</v>
      </c>
      <c r="N325" s="8">
        <v>46206.447427129628</v>
      </c>
      <c r="O325" s="11">
        <v>18102</v>
      </c>
      <c r="P325" s="11">
        <v>14256</v>
      </c>
      <c r="Q325" s="8">
        <v>46211.447427129628</v>
      </c>
      <c r="R325" s="8"/>
      <c r="S325" s="5">
        <v>45</v>
      </c>
      <c r="T325" s="5" t="s">
        <v>51</v>
      </c>
      <c r="U325" s="5" t="s">
        <v>52</v>
      </c>
      <c r="V325" s="11">
        <f t="shared" si="35"/>
        <v>3846</v>
      </c>
      <c r="W325" s="14">
        <f t="shared" si="36"/>
        <v>0.21246271130261848</v>
      </c>
      <c r="X325" s="17">
        <f>IF(N325="",'Project Guide'!$B$7-L325,N325-L325)</f>
        <v>91</v>
      </c>
      <c r="Y325" s="5" t="str">
        <f t="shared" si="37"/>
        <v>Late</v>
      </c>
      <c r="Z325" s="17">
        <f>IF(N325="",MAX(0,'Project Guide'!$B$7-M325),MAX(0,N325-M325))</f>
        <v>5</v>
      </c>
      <c r="AA325" s="11">
        <f t="shared" si="38"/>
        <v>18102</v>
      </c>
      <c r="AB325" s="17">
        <f>IF(Q325="","",IF(R325="",'Project Guide'!$B$7-Q325,R325-Q325))</f>
        <v>33.552572870372387</v>
      </c>
      <c r="AC325" s="5" t="str">
        <f>IF(Q325="","Not Invoiced",IF(R325&lt;&gt;"","Paid",IF('Project Guide'!$B$7&gt;Q325+S325,"Overdue","Open")))</f>
        <v>Open</v>
      </c>
      <c r="AD325" s="11">
        <f t="shared" si="39"/>
        <v>18102</v>
      </c>
      <c r="AE325" s="5" t="str">
        <f t="shared" si="40"/>
        <v>2026-04</v>
      </c>
      <c r="AF325" s="44" t="str">
        <f t="shared" si="41"/>
        <v>P3</v>
      </c>
    </row>
    <row r="326" spans="1:32" ht="15">
      <c r="A326" s="5" t="s">
        <v>458</v>
      </c>
      <c r="B326" s="5" t="s">
        <v>54</v>
      </c>
      <c r="C326" s="5" t="s">
        <v>55</v>
      </c>
      <c r="D326" s="5" t="s">
        <v>56</v>
      </c>
      <c r="E326" s="5" t="s">
        <v>128</v>
      </c>
      <c r="F326" s="5" t="s">
        <v>129</v>
      </c>
      <c r="G326" s="5" t="s">
        <v>85</v>
      </c>
      <c r="H326" s="5" t="s">
        <v>49</v>
      </c>
      <c r="I326" s="5" t="s">
        <v>50</v>
      </c>
      <c r="J326" s="8">
        <v>46106.666103784723</v>
      </c>
      <c r="K326" s="8">
        <v>46111.666103784723</v>
      </c>
      <c r="L326" s="8">
        <v>46115.666103784723</v>
      </c>
      <c r="M326" s="8">
        <v>46146.666103784723</v>
      </c>
      <c r="N326" s="8">
        <v>46145.666103784723</v>
      </c>
      <c r="O326" s="11">
        <v>15882</v>
      </c>
      <c r="P326" s="11">
        <v>11034</v>
      </c>
      <c r="Q326" s="8">
        <v>46145.666103784723</v>
      </c>
      <c r="R326" s="8">
        <v>46165.666103784723</v>
      </c>
      <c r="S326" s="5">
        <v>30</v>
      </c>
      <c r="T326" s="5" t="s">
        <v>62</v>
      </c>
      <c r="U326" s="5" t="s">
        <v>63</v>
      </c>
      <c r="V326" s="11">
        <f t="shared" si="35"/>
        <v>4848</v>
      </c>
      <c r="W326" s="14">
        <f t="shared" si="36"/>
        <v>0.30525122780506231</v>
      </c>
      <c r="X326" s="17">
        <f>IF(N326="",'Project Guide'!$B$7-L326,N326-L326)</f>
        <v>30</v>
      </c>
      <c r="Y326" s="5" t="str">
        <f t="shared" si="37"/>
        <v>On Time</v>
      </c>
      <c r="Z326" s="17">
        <f>IF(N326="",MAX(0,'Project Guide'!$B$7-M326),MAX(0,N326-M326))</f>
        <v>0</v>
      </c>
      <c r="AA326" s="11">
        <f t="shared" si="38"/>
        <v>0</v>
      </c>
      <c r="AB326" s="17">
        <f>IF(Q326="","",IF(R326="",'Project Guide'!$B$7-Q326,R326-Q326))</f>
        <v>20</v>
      </c>
      <c r="AC326" s="5" t="str">
        <f>IF(Q326="","Not Invoiced",IF(R326&lt;&gt;"","Paid",IF('Project Guide'!$B$7&gt;Q326+S326,"Overdue","Open")))</f>
        <v>Paid</v>
      </c>
      <c r="AD326" s="11">
        <f t="shared" si="39"/>
        <v>0</v>
      </c>
      <c r="AE326" s="5" t="str">
        <f t="shared" si="40"/>
        <v>2026-04</v>
      </c>
      <c r="AF326" s="44" t="str">
        <f t="shared" si="41"/>
        <v>Monitor</v>
      </c>
    </row>
    <row r="327" spans="1:32" ht="15">
      <c r="A327" s="5" t="s">
        <v>459</v>
      </c>
      <c r="B327" s="5" t="s">
        <v>142</v>
      </c>
      <c r="C327" s="5" t="s">
        <v>143</v>
      </c>
      <c r="D327" s="5" t="s">
        <v>56</v>
      </c>
      <c r="E327" s="5" t="s">
        <v>150</v>
      </c>
      <c r="F327" s="5" t="s">
        <v>151</v>
      </c>
      <c r="G327" s="5" t="s">
        <v>117</v>
      </c>
      <c r="H327" s="5" t="s">
        <v>189</v>
      </c>
      <c r="I327" s="5" t="s">
        <v>190</v>
      </c>
      <c r="J327" s="8">
        <v>46110.978672766207</v>
      </c>
      <c r="K327" s="8">
        <v>46112.978672766207</v>
      </c>
      <c r="L327" s="8">
        <v>46116.978672766207</v>
      </c>
      <c r="M327" s="8">
        <v>46198.978672766207</v>
      </c>
      <c r="N327" s="8">
        <v>46193.978672766207</v>
      </c>
      <c r="O327" s="11">
        <v>28575</v>
      </c>
      <c r="P327" s="11">
        <v>19677</v>
      </c>
      <c r="Q327" s="8">
        <v>46199.978672766207</v>
      </c>
      <c r="R327" s="8"/>
      <c r="S327" s="5">
        <v>60</v>
      </c>
      <c r="T327" s="5" t="s">
        <v>62</v>
      </c>
      <c r="U327" s="5" t="s">
        <v>63</v>
      </c>
      <c r="V327" s="11">
        <f t="shared" si="35"/>
        <v>8898</v>
      </c>
      <c r="W327" s="14">
        <f t="shared" si="36"/>
        <v>0.31139107611548555</v>
      </c>
      <c r="X327" s="17">
        <f>IF(N327="",'Project Guide'!$B$7-L327,N327-L327)</f>
        <v>77</v>
      </c>
      <c r="Y327" s="5" t="str">
        <f t="shared" si="37"/>
        <v>On Time</v>
      </c>
      <c r="Z327" s="17">
        <f>IF(N327="",MAX(0,'Project Guide'!$B$7-M327),MAX(0,N327-M327))</f>
        <v>0</v>
      </c>
      <c r="AA327" s="11">
        <f t="shared" si="38"/>
        <v>0</v>
      </c>
      <c r="AB327" s="17">
        <f>IF(Q327="","",IF(R327="",'Project Guide'!$B$7-Q327,R327-Q327))</f>
        <v>45.021327233793272</v>
      </c>
      <c r="AC327" s="5" t="str">
        <f>IF(Q327="","Not Invoiced",IF(R327&lt;&gt;"","Paid",IF('Project Guide'!$B$7&gt;Q327+S327,"Overdue","Open")))</f>
        <v>Open</v>
      </c>
      <c r="AD327" s="11">
        <f t="shared" si="39"/>
        <v>28575</v>
      </c>
      <c r="AE327" s="5" t="str">
        <f t="shared" si="40"/>
        <v>2026-04</v>
      </c>
      <c r="AF327" s="44" t="str">
        <f t="shared" si="41"/>
        <v>Monitor</v>
      </c>
    </row>
    <row r="328" spans="1:32" ht="15">
      <c r="A328" s="5" t="s">
        <v>460</v>
      </c>
      <c r="B328" s="5" t="s">
        <v>124</v>
      </c>
      <c r="C328" s="5" t="s">
        <v>125</v>
      </c>
      <c r="D328" s="5" t="s">
        <v>56</v>
      </c>
      <c r="E328" s="5" t="s">
        <v>128</v>
      </c>
      <c r="F328" s="5" t="s">
        <v>129</v>
      </c>
      <c r="G328" s="5" t="s">
        <v>85</v>
      </c>
      <c r="H328" s="5" t="s">
        <v>189</v>
      </c>
      <c r="I328" s="5" t="s">
        <v>190</v>
      </c>
      <c r="J328" s="8">
        <v>46110.584742500003</v>
      </c>
      <c r="K328" s="8">
        <v>46116.584742500003</v>
      </c>
      <c r="L328" s="8">
        <v>46118.584742500003</v>
      </c>
      <c r="M328" s="8">
        <v>46136.584742500003</v>
      </c>
      <c r="N328" s="8">
        <v>46129.584742500003</v>
      </c>
      <c r="O328" s="11">
        <v>38223</v>
      </c>
      <c r="P328" s="11">
        <v>30506</v>
      </c>
      <c r="Q328" s="8">
        <v>46133.584742500003</v>
      </c>
      <c r="R328" s="8"/>
      <c r="S328" s="5">
        <v>60</v>
      </c>
      <c r="T328" s="5" t="s">
        <v>62</v>
      </c>
      <c r="U328" s="5" t="s">
        <v>63</v>
      </c>
      <c r="V328" s="11">
        <f t="shared" si="35"/>
        <v>7717</v>
      </c>
      <c r="W328" s="14">
        <f t="shared" si="36"/>
        <v>0.20189414750281245</v>
      </c>
      <c r="X328" s="17">
        <f>IF(N328="",'Project Guide'!$B$7-L328,N328-L328)</f>
        <v>11</v>
      </c>
      <c r="Y328" s="5" t="str">
        <f t="shared" si="37"/>
        <v>On Time</v>
      </c>
      <c r="Z328" s="17">
        <f>IF(N328="",MAX(0,'Project Guide'!$B$7-M328),MAX(0,N328-M328))</f>
        <v>0</v>
      </c>
      <c r="AA328" s="11">
        <f t="shared" si="38"/>
        <v>0</v>
      </c>
      <c r="AB328" s="17">
        <f>IF(Q328="","",IF(R328="",'Project Guide'!$B$7-Q328,R328-Q328))</f>
        <v>111.4152574999971</v>
      </c>
      <c r="AC328" s="5" t="str">
        <f>IF(Q328="","Not Invoiced",IF(R328&lt;&gt;"","Paid",IF('Project Guide'!$B$7&gt;Q328+S328,"Overdue","Open")))</f>
        <v>Overdue</v>
      </c>
      <c r="AD328" s="11">
        <f t="shared" si="39"/>
        <v>38223</v>
      </c>
      <c r="AE328" s="5" t="str">
        <f t="shared" si="40"/>
        <v>2026-04</v>
      </c>
      <c r="AF328" s="44" t="str">
        <f t="shared" si="41"/>
        <v>P1</v>
      </c>
    </row>
    <row r="329" spans="1:32" ht="15">
      <c r="A329" s="5" t="s">
        <v>461</v>
      </c>
      <c r="B329" s="5" t="s">
        <v>43</v>
      </c>
      <c r="C329" s="5" t="s">
        <v>44</v>
      </c>
      <c r="D329" s="5" t="s">
        <v>45</v>
      </c>
      <c r="E329" s="5" t="s">
        <v>115</v>
      </c>
      <c r="F329" s="5" t="s">
        <v>116</v>
      </c>
      <c r="G329" s="5" t="s">
        <v>117</v>
      </c>
      <c r="H329" s="5" t="s">
        <v>189</v>
      </c>
      <c r="I329" s="5" t="s">
        <v>190</v>
      </c>
      <c r="J329" s="8">
        <v>46112.023916342594</v>
      </c>
      <c r="K329" s="8">
        <v>46117.023916342594</v>
      </c>
      <c r="L329" s="8">
        <v>46121.023916342594</v>
      </c>
      <c r="M329" s="8">
        <v>46189.023916342594</v>
      </c>
      <c r="N329" s="8">
        <v>46183.023916342594</v>
      </c>
      <c r="O329" s="11">
        <v>8351</v>
      </c>
      <c r="P329" s="11">
        <v>5812</v>
      </c>
      <c r="Q329" s="8">
        <v>46185.023916342594</v>
      </c>
      <c r="R329" s="8">
        <v>46208.023916342594</v>
      </c>
      <c r="S329" s="5">
        <v>30</v>
      </c>
      <c r="T329" s="5" t="s">
        <v>62</v>
      </c>
      <c r="U329" s="5" t="s">
        <v>63</v>
      </c>
      <c r="V329" s="11">
        <f t="shared" si="35"/>
        <v>2539</v>
      </c>
      <c r="W329" s="14">
        <f t="shared" si="36"/>
        <v>0.30403544485690337</v>
      </c>
      <c r="X329" s="17">
        <f>IF(N329="",'Project Guide'!$B$7-L329,N329-L329)</f>
        <v>62</v>
      </c>
      <c r="Y329" s="5" t="str">
        <f t="shared" si="37"/>
        <v>On Time</v>
      </c>
      <c r="Z329" s="17">
        <f>IF(N329="",MAX(0,'Project Guide'!$B$7-M329),MAX(0,N329-M329))</f>
        <v>0</v>
      </c>
      <c r="AA329" s="11">
        <f t="shared" si="38"/>
        <v>0</v>
      </c>
      <c r="AB329" s="17">
        <f>IF(Q329="","",IF(R329="",'Project Guide'!$B$7-Q329,R329-Q329))</f>
        <v>23</v>
      </c>
      <c r="AC329" s="5" t="str">
        <f>IF(Q329="","Not Invoiced",IF(R329&lt;&gt;"","Paid",IF('Project Guide'!$B$7&gt;Q329+S329,"Overdue","Open")))</f>
        <v>Paid</v>
      </c>
      <c r="AD329" s="11">
        <f t="shared" si="39"/>
        <v>0</v>
      </c>
      <c r="AE329" s="5" t="str">
        <f t="shared" si="40"/>
        <v>2026-04</v>
      </c>
      <c r="AF329" s="44" t="str">
        <f t="shared" si="41"/>
        <v>Monitor</v>
      </c>
    </row>
    <row r="330" spans="1:32" ht="15">
      <c r="A330" s="5" t="s">
        <v>462</v>
      </c>
      <c r="B330" s="5" t="s">
        <v>168</v>
      </c>
      <c r="C330" s="5" t="s">
        <v>169</v>
      </c>
      <c r="D330" s="5" t="s">
        <v>67</v>
      </c>
      <c r="E330" s="5" t="s">
        <v>72</v>
      </c>
      <c r="F330" s="5" t="s">
        <v>73</v>
      </c>
      <c r="G330" s="5" t="s">
        <v>74</v>
      </c>
      <c r="H330" s="5" t="s">
        <v>60</v>
      </c>
      <c r="I330" s="5" t="s">
        <v>61</v>
      </c>
      <c r="J330" s="8">
        <v>46116.639325625001</v>
      </c>
      <c r="K330" s="8">
        <v>46119.639325625001</v>
      </c>
      <c r="L330" s="8">
        <v>46122.639325625001</v>
      </c>
      <c r="M330" s="8">
        <v>46182.639325625001</v>
      </c>
      <c r="N330" s="8">
        <v>46174.639325625001</v>
      </c>
      <c r="O330" s="11">
        <v>5537</v>
      </c>
      <c r="P330" s="11">
        <v>4389</v>
      </c>
      <c r="Q330" s="8">
        <v>46179.639325625001</v>
      </c>
      <c r="R330" s="8">
        <v>46238.639325625001</v>
      </c>
      <c r="S330" s="5">
        <v>45</v>
      </c>
      <c r="T330" s="5" t="s">
        <v>62</v>
      </c>
      <c r="U330" s="5" t="s">
        <v>63</v>
      </c>
      <c r="V330" s="11">
        <f t="shared" si="35"/>
        <v>1148</v>
      </c>
      <c r="W330" s="14">
        <f t="shared" si="36"/>
        <v>0.20733249051833122</v>
      </c>
      <c r="X330" s="17">
        <f>IF(N330="",'Project Guide'!$B$7-L330,N330-L330)</f>
        <v>52</v>
      </c>
      <c r="Y330" s="5" t="str">
        <f t="shared" si="37"/>
        <v>On Time</v>
      </c>
      <c r="Z330" s="17">
        <f>IF(N330="",MAX(0,'Project Guide'!$B$7-M330),MAX(0,N330-M330))</f>
        <v>0</v>
      </c>
      <c r="AA330" s="11">
        <f t="shared" si="38"/>
        <v>0</v>
      </c>
      <c r="AB330" s="17">
        <f>IF(Q330="","",IF(R330="",'Project Guide'!$B$7-Q330,R330-Q330))</f>
        <v>59</v>
      </c>
      <c r="AC330" s="5" t="str">
        <f>IF(Q330="","Not Invoiced",IF(R330&lt;&gt;"","Paid",IF('Project Guide'!$B$7&gt;Q330+S330,"Overdue","Open")))</f>
        <v>Paid</v>
      </c>
      <c r="AD330" s="11">
        <f t="shared" si="39"/>
        <v>0</v>
      </c>
      <c r="AE330" s="5" t="str">
        <f t="shared" si="40"/>
        <v>2026-04</v>
      </c>
      <c r="AF330" s="44" t="str">
        <f t="shared" si="41"/>
        <v>Monitor</v>
      </c>
    </row>
    <row r="331" spans="1:32" ht="15">
      <c r="A331" s="5" t="s">
        <v>463</v>
      </c>
      <c r="B331" s="5" t="s">
        <v>138</v>
      </c>
      <c r="C331" s="5" t="s">
        <v>139</v>
      </c>
      <c r="D331" s="5" t="s">
        <v>98</v>
      </c>
      <c r="E331" s="5" t="s">
        <v>83</v>
      </c>
      <c r="F331" s="5" t="s">
        <v>84</v>
      </c>
      <c r="G331" s="5" t="s">
        <v>85</v>
      </c>
      <c r="H331" s="5" t="s">
        <v>86</v>
      </c>
      <c r="I331" s="5" t="s">
        <v>87</v>
      </c>
      <c r="J331" s="8">
        <v>46116.905245995367</v>
      </c>
      <c r="K331" s="8">
        <v>46122.905245995367</v>
      </c>
      <c r="L331" s="8">
        <v>46123.905245995367</v>
      </c>
      <c r="M331" s="8">
        <v>46148.905245995367</v>
      </c>
      <c r="N331" s="8">
        <v>46147.905245995367</v>
      </c>
      <c r="O331" s="11">
        <v>34266</v>
      </c>
      <c r="P331" s="11">
        <v>26837</v>
      </c>
      <c r="Q331" s="8">
        <v>46153.905245995367</v>
      </c>
      <c r="R331" s="8">
        <v>46174.905245995367</v>
      </c>
      <c r="S331" s="5">
        <v>30</v>
      </c>
      <c r="T331" s="5" t="s">
        <v>62</v>
      </c>
      <c r="U331" s="5" t="s">
        <v>63</v>
      </c>
      <c r="V331" s="11">
        <f t="shared" si="35"/>
        <v>7429</v>
      </c>
      <c r="W331" s="14">
        <f t="shared" si="36"/>
        <v>0.21680382886826591</v>
      </c>
      <c r="X331" s="17">
        <f>IF(N331="",'Project Guide'!$B$7-L331,N331-L331)</f>
        <v>24</v>
      </c>
      <c r="Y331" s="5" t="str">
        <f t="shared" si="37"/>
        <v>On Time</v>
      </c>
      <c r="Z331" s="17">
        <f>IF(N331="",MAX(0,'Project Guide'!$B$7-M331),MAX(0,N331-M331))</f>
        <v>0</v>
      </c>
      <c r="AA331" s="11">
        <f t="shared" si="38"/>
        <v>0</v>
      </c>
      <c r="AB331" s="17">
        <f>IF(Q331="","",IF(R331="",'Project Guide'!$B$7-Q331,R331-Q331))</f>
        <v>21</v>
      </c>
      <c r="AC331" s="5" t="str">
        <f>IF(Q331="","Not Invoiced",IF(R331&lt;&gt;"","Paid",IF('Project Guide'!$B$7&gt;Q331+S331,"Overdue","Open")))</f>
        <v>Paid</v>
      </c>
      <c r="AD331" s="11">
        <f t="shared" si="39"/>
        <v>0</v>
      </c>
      <c r="AE331" s="5" t="str">
        <f t="shared" si="40"/>
        <v>2026-04</v>
      </c>
      <c r="AF331" s="44" t="str">
        <f t="shared" si="41"/>
        <v>Monitor</v>
      </c>
    </row>
    <row r="332" spans="1:32" ht="15">
      <c r="A332" s="5" t="s">
        <v>464</v>
      </c>
      <c r="B332" s="5" t="s">
        <v>168</v>
      </c>
      <c r="C332" s="5" t="s">
        <v>169</v>
      </c>
      <c r="D332" s="5" t="s">
        <v>67</v>
      </c>
      <c r="E332" s="5" t="s">
        <v>46</v>
      </c>
      <c r="F332" s="5" t="s">
        <v>47</v>
      </c>
      <c r="G332" s="5" t="s">
        <v>48</v>
      </c>
      <c r="H332" s="5" t="s">
        <v>49</v>
      </c>
      <c r="I332" s="5" t="s">
        <v>50</v>
      </c>
      <c r="J332" s="8">
        <v>46118.957023506948</v>
      </c>
      <c r="K332" s="8">
        <v>46119.957023506948</v>
      </c>
      <c r="L332" s="8">
        <v>46123.957023506948</v>
      </c>
      <c r="M332" s="8">
        <v>46179.957023506948</v>
      </c>
      <c r="N332" s="8">
        <v>46172.957023506948</v>
      </c>
      <c r="O332" s="11">
        <v>23805</v>
      </c>
      <c r="P332" s="11">
        <v>17087</v>
      </c>
      <c r="Q332" s="8">
        <v>46175.957023506948</v>
      </c>
      <c r="R332" s="8"/>
      <c r="S332" s="5">
        <v>45</v>
      </c>
      <c r="T332" s="5" t="s">
        <v>62</v>
      </c>
      <c r="U332" s="5" t="s">
        <v>63</v>
      </c>
      <c r="V332" s="11">
        <f t="shared" si="35"/>
        <v>6718</v>
      </c>
      <c r="W332" s="14">
        <f t="shared" si="36"/>
        <v>0.28220961982776727</v>
      </c>
      <c r="X332" s="17">
        <f>IF(N332="",'Project Guide'!$B$7-L332,N332-L332)</f>
        <v>49</v>
      </c>
      <c r="Y332" s="5" t="str">
        <f t="shared" si="37"/>
        <v>On Time</v>
      </c>
      <c r="Z332" s="17">
        <f>IF(N332="",MAX(0,'Project Guide'!$B$7-M332),MAX(0,N332-M332))</f>
        <v>0</v>
      </c>
      <c r="AA332" s="11">
        <f t="shared" si="38"/>
        <v>0</v>
      </c>
      <c r="AB332" s="17">
        <f>IF(Q332="","",IF(R332="",'Project Guide'!$B$7-Q332,R332-Q332))</f>
        <v>69.042976493052265</v>
      </c>
      <c r="AC332" s="5" t="str">
        <f>IF(Q332="","Not Invoiced",IF(R332&lt;&gt;"","Paid",IF('Project Guide'!$B$7&gt;Q332+S332,"Overdue","Open")))</f>
        <v>Overdue</v>
      </c>
      <c r="AD332" s="11">
        <f t="shared" si="39"/>
        <v>23805</v>
      </c>
      <c r="AE332" s="5" t="str">
        <f t="shared" si="40"/>
        <v>2026-04</v>
      </c>
      <c r="AF332" s="44" t="str">
        <f t="shared" si="41"/>
        <v>P1</v>
      </c>
    </row>
    <row r="333" spans="1:32" ht="15">
      <c r="A333" s="5" t="s">
        <v>465</v>
      </c>
      <c r="B333" s="5" t="s">
        <v>168</v>
      </c>
      <c r="C333" s="5" t="s">
        <v>169</v>
      </c>
      <c r="D333" s="5" t="s">
        <v>67</v>
      </c>
      <c r="E333" s="5" t="s">
        <v>57</v>
      </c>
      <c r="F333" s="5" t="s">
        <v>58</v>
      </c>
      <c r="G333" s="5" t="s">
        <v>59</v>
      </c>
      <c r="H333" s="5" t="s">
        <v>75</v>
      </c>
      <c r="I333" s="5" t="s">
        <v>76</v>
      </c>
      <c r="J333" s="8">
        <v>46119.05004908565</v>
      </c>
      <c r="K333" s="8">
        <v>46125.05004908565</v>
      </c>
      <c r="L333" s="8">
        <v>46127.05004908565</v>
      </c>
      <c r="M333" s="8">
        <v>46200.05004908565</v>
      </c>
      <c r="N333" s="8">
        <v>46196.05004908565</v>
      </c>
      <c r="O333" s="11">
        <v>9287</v>
      </c>
      <c r="P333" s="11">
        <v>7603</v>
      </c>
      <c r="Q333" s="8">
        <v>46196.05004908565</v>
      </c>
      <c r="R333" s="8">
        <v>46231.05004908565</v>
      </c>
      <c r="S333" s="5">
        <v>30</v>
      </c>
      <c r="T333" s="5" t="s">
        <v>62</v>
      </c>
      <c r="U333" s="5" t="s">
        <v>63</v>
      </c>
      <c r="V333" s="11">
        <f t="shared" si="35"/>
        <v>1684</v>
      </c>
      <c r="W333" s="14">
        <f t="shared" si="36"/>
        <v>0.18132873909766339</v>
      </c>
      <c r="X333" s="17">
        <f>IF(N333="",'Project Guide'!$B$7-L333,N333-L333)</f>
        <v>69</v>
      </c>
      <c r="Y333" s="5" t="str">
        <f t="shared" si="37"/>
        <v>On Time</v>
      </c>
      <c r="Z333" s="17">
        <f>IF(N333="",MAX(0,'Project Guide'!$B$7-M333),MAX(0,N333-M333))</f>
        <v>0</v>
      </c>
      <c r="AA333" s="11">
        <f t="shared" si="38"/>
        <v>0</v>
      </c>
      <c r="AB333" s="17">
        <f>IF(Q333="","",IF(R333="",'Project Guide'!$B$7-Q333,R333-Q333))</f>
        <v>35</v>
      </c>
      <c r="AC333" s="5" t="str">
        <f>IF(Q333="","Not Invoiced",IF(R333&lt;&gt;"","Paid",IF('Project Guide'!$B$7&gt;Q333+S333,"Overdue","Open")))</f>
        <v>Paid</v>
      </c>
      <c r="AD333" s="11">
        <f t="shared" si="39"/>
        <v>0</v>
      </c>
      <c r="AE333" s="5" t="str">
        <f t="shared" si="40"/>
        <v>2026-04</v>
      </c>
      <c r="AF333" s="44" t="str">
        <f t="shared" si="41"/>
        <v>Monitor</v>
      </c>
    </row>
    <row r="334" spans="1:32" ht="15">
      <c r="A334" s="5" t="s">
        <v>466</v>
      </c>
      <c r="B334" s="5" t="s">
        <v>168</v>
      </c>
      <c r="C334" s="5" t="s">
        <v>169</v>
      </c>
      <c r="D334" s="5" t="s">
        <v>67</v>
      </c>
      <c r="E334" s="5" t="s">
        <v>46</v>
      </c>
      <c r="F334" s="5" t="s">
        <v>47</v>
      </c>
      <c r="G334" s="5" t="s">
        <v>48</v>
      </c>
      <c r="H334" s="5" t="s">
        <v>86</v>
      </c>
      <c r="I334" s="5" t="s">
        <v>87</v>
      </c>
      <c r="J334" s="8">
        <v>46112.255191296295</v>
      </c>
      <c r="K334" s="8">
        <v>46127.255191296295</v>
      </c>
      <c r="L334" s="8">
        <v>46127.255191296295</v>
      </c>
      <c r="M334" s="8">
        <v>46180.255191296295</v>
      </c>
      <c r="N334" s="8">
        <v>46180.255191296295</v>
      </c>
      <c r="O334" s="11">
        <v>42701</v>
      </c>
      <c r="P334" s="11">
        <v>33253</v>
      </c>
      <c r="Q334" s="8">
        <v>46181.255191296295</v>
      </c>
      <c r="R334" s="8"/>
      <c r="S334" s="5">
        <v>30</v>
      </c>
      <c r="T334" s="5" t="s">
        <v>130</v>
      </c>
      <c r="U334" s="5" t="s">
        <v>131</v>
      </c>
      <c r="V334" s="11">
        <f t="shared" si="35"/>
        <v>9448</v>
      </c>
      <c r="W334" s="14">
        <f t="shared" si="36"/>
        <v>0.22125945528207772</v>
      </c>
      <c r="X334" s="17">
        <f>IF(N334="",'Project Guide'!$B$7-L334,N334-L334)</f>
        <v>53</v>
      </c>
      <c r="Y334" s="5" t="str">
        <f t="shared" si="37"/>
        <v>On Time</v>
      </c>
      <c r="Z334" s="17">
        <f>IF(N334="",MAX(0,'Project Guide'!$B$7-M334),MAX(0,N334-M334))</f>
        <v>0</v>
      </c>
      <c r="AA334" s="11">
        <f t="shared" si="38"/>
        <v>0</v>
      </c>
      <c r="AB334" s="17">
        <f>IF(Q334="","",IF(R334="",'Project Guide'!$B$7-Q334,R334-Q334))</f>
        <v>63.744808703704621</v>
      </c>
      <c r="AC334" s="5" t="str">
        <f>IF(Q334="","Not Invoiced",IF(R334&lt;&gt;"","Paid",IF('Project Guide'!$B$7&gt;Q334+S334,"Overdue","Open")))</f>
        <v>Overdue</v>
      </c>
      <c r="AD334" s="11">
        <f t="shared" si="39"/>
        <v>42701</v>
      </c>
      <c r="AE334" s="5" t="str">
        <f t="shared" si="40"/>
        <v>2026-04</v>
      </c>
      <c r="AF334" s="44" t="str">
        <f t="shared" si="41"/>
        <v>P1</v>
      </c>
    </row>
    <row r="335" spans="1:32" ht="15">
      <c r="A335" s="5" t="s">
        <v>467</v>
      </c>
      <c r="B335" s="5" t="s">
        <v>113</v>
      </c>
      <c r="C335" s="5" t="s">
        <v>114</v>
      </c>
      <c r="D335" s="5" t="s">
        <v>91</v>
      </c>
      <c r="E335" s="5" t="s">
        <v>46</v>
      </c>
      <c r="F335" s="5" t="s">
        <v>47</v>
      </c>
      <c r="G335" s="5" t="s">
        <v>48</v>
      </c>
      <c r="H335" s="5" t="s">
        <v>78</v>
      </c>
      <c r="I335" s="5" t="s">
        <v>79</v>
      </c>
      <c r="J335" s="8">
        <v>46106.279797557872</v>
      </c>
      <c r="K335" s="8">
        <v>46127.279797557872</v>
      </c>
      <c r="L335" s="8">
        <v>46128.279797557872</v>
      </c>
      <c r="M335" s="8">
        <v>46189.279797557872</v>
      </c>
      <c r="N335" s="8">
        <v>46195.279797557872</v>
      </c>
      <c r="O335" s="11">
        <v>8647</v>
      </c>
      <c r="P335" s="11">
        <v>6726</v>
      </c>
      <c r="Q335" s="8">
        <v>46199.279797557872</v>
      </c>
      <c r="R335" s="8"/>
      <c r="S335" s="5">
        <v>45</v>
      </c>
      <c r="T335" s="5" t="s">
        <v>130</v>
      </c>
      <c r="U335" s="5" t="s">
        <v>131</v>
      </c>
      <c r="V335" s="11">
        <f t="shared" si="35"/>
        <v>1921</v>
      </c>
      <c r="W335" s="14">
        <f t="shared" si="36"/>
        <v>0.22215797386376779</v>
      </c>
      <c r="X335" s="17">
        <f>IF(N335="",'Project Guide'!$B$7-L335,N335-L335)</f>
        <v>67</v>
      </c>
      <c r="Y335" s="5" t="str">
        <f t="shared" si="37"/>
        <v>Late</v>
      </c>
      <c r="Z335" s="17">
        <f>IF(N335="",MAX(0,'Project Guide'!$B$7-M335),MAX(0,N335-M335))</f>
        <v>6</v>
      </c>
      <c r="AA335" s="11">
        <f t="shared" si="38"/>
        <v>8647</v>
      </c>
      <c r="AB335" s="17">
        <f>IF(Q335="","",IF(R335="",'Project Guide'!$B$7-Q335,R335-Q335))</f>
        <v>45.720202442127629</v>
      </c>
      <c r="AC335" s="5" t="str">
        <f>IF(Q335="","Not Invoiced",IF(R335&lt;&gt;"","Paid",IF('Project Guide'!$B$7&gt;Q335+S335,"Overdue","Open")))</f>
        <v>Overdue</v>
      </c>
      <c r="AD335" s="11">
        <f t="shared" si="39"/>
        <v>8647</v>
      </c>
      <c r="AE335" s="5" t="str">
        <f t="shared" si="40"/>
        <v>2026-04</v>
      </c>
      <c r="AF335" s="44" t="str">
        <f t="shared" si="41"/>
        <v>P1</v>
      </c>
    </row>
    <row r="336" spans="1:32" ht="15">
      <c r="A336" s="5" t="s">
        <v>468</v>
      </c>
      <c r="B336" s="5" t="s">
        <v>124</v>
      </c>
      <c r="C336" s="5" t="s">
        <v>125</v>
      </c>
      <c r="D336" s="5" t="s">
        <v>56</v>
      </c>
      <c r="E336" s="5" t="s">
        <v>146</v>
      </c>
      <c r="F336" s="5" t="s">
        <v>147</v>
      </c>
      <c r="G336" s="5" t="s">
        <v>85</v>
      </c>
      <c r="H336" s="5" t="s">
        <v>49</v>
      </c>
      <c r="I336" s="5" t="s">
        <v>50</v>
      </c>
      <c r="J336" s="8">
        <v>46124.451564756942</v>
      </c>
      <c r="K336" s="8">
        <v>46125.451564756942</v>
      </c>
      <c r="L336" s="8">
        <v>46128.451564756942</v>
      </c>
      <c r="M336" s="8">
        <v>46154.451564756942</v>
      </c>
      <c r="N336" s="8">
        <v>46151.451564756942</v>
      </c>
      <c r="O336" s="11">
        <v>43832</v>
      </c>
      <c r="P336" s="11">
        <v>30259</v>
      </c>
      <c r="Q336" s="8">
        <v>46156.451564756942</v>
      </c>
      <c r="R336" s="8">
        <v>46194.451564756942</v>
      </c>
      <c r="S336" s="5">
        <v>45</v>
      </c>
      <c r="T336" s="5" t="s">
        <v>62</v>
      </c>
      <c r="U336" s="5" t="s">
        <v>63</v>
      </c>
      <c r="V336" s="11">
        <f t="shared" si="35"/>
        <v>13573</v>
      </c>
      <c r="W336" s="14">
        <f t="shared" si="36"/>
        <v>0.30965960941777698</v>
      </c>
      <c r="X336" s="17">
        <f>IF(N336="",'Project Guide'!$B$7-L336,N336-L336)</f>
        <v>23</v>
      </c>
      <c r="Y336" s="5" t="str">
        <f t="shared" si="37"/>
        <v>On Time</v>
      </c>
      <c r="Z336" s="17">
        <f>IF(N336="",MAX(0,'Project Guide'!$B$7-M336),MAX(0,N336-M336))</f>
        <v>0</v>
      </c>
      <c r="AA336" s="11">
        <f t="shared" si="38"/>
        <v>0</v>
      </c>
      <c r="AB336" s="17">
        <f>IF(Q336="","",IF(R336="",'Project Guide'!$B$7-Q336,R336-Q336))</f>
        <v>38</v>
      </c>
      <c r="AC336" s="5" t="str">
        <f>IF(Q336="","Not Invoiced",IF(R336&lt;&gt;"","Paid",IF('Project Guide'!$B$7&gt;Q336+S336,"Overdue","Open")))</f>
        <v>Paid</v>
      </c>
      <c r="AD336" s="11">
        <f t="shared" si="39"/>
        <v>0</v>
      </c>
      <c r="AE336" s="5" t="str">
        <f t="shared" si="40"/>
        <v>2026-04</v>
      </c>
      <c r="AF336" s="44" t="str">
        <f t="shared" si="41"/>
        <v>Monitor</v>
      </c>
    </row>
    <row r="337" spans="1:32" ht="15">
      <c r="A337" s="5" t="s">
        <v>469</v>
      </c>
      <c r="B337" s="5" t="s">
        <v>142</v>
      </c>
      <c r="C337" s="5" t="s">
        <v>143</v>
      </c>
      <c r="D337" s="5" t="s">
        <v>56</v>
      </c>
      <c r="E337" s="5" t="s">
        <v>146</v>
      </c>
      <c r="F337" s="5" t="s">
        <v>147</v>
      </c>
      <c r="G337" s="5" t="s">
        <v>85</v>
      </c>
      <c r="H337" s="5" t="s">
        <v>86</v>
      </c>
      <c r="I337" s="5" t="s">
        <v>87</v>
      </c>
      <c r="J337" s="8">
        <v>46124.481015810183</v>
      </c>
      <c r="K337" s="8">
        <v>46126.481015810183</v>
      </c>
      <c r="L337" s="8">
        <v>46128.481015810183</v>
      </c>
      <c r="M337" s="8">
        <v>46154.481015810183</v>
      </c>
      <c r="N337" s="8">
        <v>46150.481015810183</v>
      </c>
      <c r="O337" s="11">
        <v>15463</v>
      </c>
      <c r="P337" s="11">
        <v>10608</v>
      </c>
      <c r="Q337" s="8">
        <v>46155.481015810183</v>
      </c>
      <c r="R337" s="8">
        <v>46206.481015810183</v>
      </c>
      <c r="S337" s="5">
        <v>45</v>
      </c>
      <c r="T337" s="5" t="s">
        <v>62</v>
      </c>
      <c r="U337" s="5" t="s">
        <v>63</v>
      </c>
      <c r="V337" s="11">
        <f t="shared" si="35"/>
        <v>4855</v>
      </c>
      <c r="W337" s="14">
        <f t="shared" si="36"/>
        <v>0.31397529586755479</v>
      </c>
      <c r="X337" s="17">
        <f>IF(N337="",'Project Guide'!$B$7-L337,N337-L337)</f>
        <v>22</v>
      </c>
      <c r="Y337" s="5" t="str">
        <f t="shared" si="37"/>
        <v>On Time</v>
      </c>
      <c r="Z337" s="17">
        <f>IF(N337="",MAX(0,'Project Guide'!$B$7-M337),MAX(0,N337-M337))</f>
        <v>0</v>
      </c>
      <c r="AA337" s="11">
        <f t="shared" si="38"/>
        <v>0</v>
      </c>
      <c r="AB337" s="17">
        <f>IF(Q337="","",IF(R337="",'Project Guide'!$B$7-Q337,R337-Q337))</f>
        <v>51</v>
      </c>
      <c r="AC337" s="5" t="str">
        <f>IF(Q337="","Not Invoiced",IF(R337&lt;&gt;"","Paid",IF('Project Guide'!$B$7&gt;Q337+S337,"Overdue","Open")))</f>
        <v>Paid</v>
      </c>
      <c r="AD337" s="11">
        <f t="shared" si="39"/>
        <v>0</v>
      </c>
      <c r="AE337" s="5" t="str">
        <f t="shared" si="40"/>
        <v>2026-04</v>
      </c>
      <c r="AF337" s="44" t="str">
        <f t="shared" si="41"/>
        <v>Monitor</v>
      </c>
    </row>
    <row r="338" spans="1:32" ht="15">
      <c r="A338" s="5" t="s">
        <v>470</v>
      </c>
      <c r="B338" s="5" t="s">
        <v>43</v>
      </c>
      <c r="C338" s="5" t="s">
        <v>44</v>
      </c>
      <c r="D338" s="5" t="s">
        <v>45</v>
      </c>
      <c r="E338" s="5" t="s">
        <v>99</v>
      </c>
      <c r="F338" s="5" t="s">
        <v>100</v>
      </c>
      <c r="G338" s="5" t="s">
        <v>101</v>
      </c>
      <c r="H338" s="5" t="s">
        <v>86</v>
      </c>
      <c r="I338" s="5" t="s">
        <v>87</v>
      </c>
      <c r="J338" s="8">
        <v>46124.820089004628</v>
      </c>
      <c r="K338" s="8">
        <v>46125.820089004628</v>
      </c>
      <c r="L338" s="8">
        <v>46129.820089004628</v>
      </c>
      <c r="M338" s="8">
        <v>46174.820089004628</v>
      </c>
      <c r="N338" s="8">
        <v>46179.820089004628</v>
      </c>
      <c r="O338" s="11">
        <v>18995</v>
      </c>
      <c r="P338" s="11">
        <v>14857</v>
      </c>
      <c r="Q338" s="8">
        <v>46184.820089004628</v>
      </c>
      <c r="R338" s="8">
        <v>46236.820089004628</v>
      </c>
      <c r="S338" s="5">
        <v>60</v>
      </c>
      <c r="T338" s="5" t="s">
        <v>135</v>
      </c>
      <c r="U338" s="5" t="s">
        <v>136</v>
      </c>
      <c r="V338" s="11">
        <f t="shared" si="35"/>
        <v>4138</v>
      </c>
      <c r="W338" s="14">
        <f t="shared" si="36"/>
        <v>0.21784680178994473</v>
      </c>
      <c r="X338" s="17">
        <f>IF(N338="",'Project Guide'!$B$7-L338,N338-L338)</f>
        <v>50</v>
      </c>
      <c r="Y338" s="5" t="str">
        <f t="shared" si="37"/>
        <v>Late</v>
      </c>
      <c r="Z338" s="17">
        <f>IF(N338="",MAX(0,'Project Guide'!$B$7-M338),MAX(0,N338-M338))</f>
        <v>5</v>
      </c>
      <c r="AA338" s="11">
        <f t="shared" si="38"/>
        <v>18995</v>
      </c>
      <c r="AB338" s="17">
        <f>IF(Q338="","",IF(R338="",'Project Guide'!$B$7-Q338,R338-Q338))</f>
        <v>52</v>
      </c>
      <c r="AC338" s="5" t="str">
        <f>IF(Q338="","Not Invoiced",IF(R338&lt;&gt;"","Paid",IF('Project Guide'!$B$7&gt;Q338+S338,"Overdue","Open")))</f>
        <v>Paid</v>
      </c>
      <c r="AD338" s="11">
        <f t="shared" si="39"/>
        <v>0</v>
      </c>
      <c r="AE338" s="5" t="str">
        <f t="shared" si="40"/>
        <v>2026-04</v>
      </c>
      <c r="AF338" s="44" t="str">
        <f t="shared" si="41"/>
        <v>P3</v>
      </c>
    </row>
    <row r="339" spans="1:32" ht="15">
      <c r="A339" s="5" t="s">
        <v>471</v>
      </c>
      <c r="B339" s="5" t="s">
        <v>142</v>
      </c>
      <c r="C339" s="5" t="s">
        <v>143</v>
      </c>
      <c r="D339" s="5" t="s">
        <v>56</v>
      </c>
      <c r="E339" s="5" t="s">
        <v>57</v>
      </c>
      <c r="F339" s="5" t="s">
        <v>58</v>
      </c>
      <c r="G339" s="5" t="s">
        <v>59</v>
      </c>
      <c r="H339" s="5" t="s">
        <v>78</v>
      </c>
      <c r="I339" s="5" t="s">
        <v>79</v>
      </c>
      <c r="J339" s="8">
        <v>46123.019119490738</v>
      </c>
      <c r="K339" s="8">
        <v>46128.019119490738</v>
      </c>
      <c r="L339" s="8">
        <v>46132.019119490738</v>
      </c>
      <c r="M339" s="8">
        <v>46204.019119490738</v>
      </c>
      <c r="N339" s="8">
        <v>46201.019119490738</v>
      </c>
      <c r="O339" s="11">
        <v>23257</v>
      </c>
      <c r="P339" s="11">
        <v>18471</v>
      </c>
      <c r="Q339" s="8">
        <v>46202.019119490738</v>
      </c>
      <c r="R339" s="8"/>
      <c r="S339" s="5">
        <v>30</v>
      </c>
      <c r="T339" s="5" t="s">
        <v>62</v>
      </c>
      <c r="U339" s="5" t="s">
        <v>63</v>
      </c>
      <c r="V339" s="11">
        <f t="shared" si="35"/>
        <v>4786</v>
      </c>
      <c r="W339" s="14">
        <f t="shared" si="36"/>
        <v>0.2057875048372533</v>
      </c>
      <c r="X339" s="17">
        <f>IF(N339="",'Project Guide'!$B$7-L339,N339-L339)</f>
        <v>69</v>
      </c>
      <c r="Y339" s="5" t="str">
        <f t="shared" si="37"/>
        <v>On Time</v>
      </c>
      <c r="Z339" s="17">
        <f>IF(N339="",MAX(0,'Project Guide'!$B$7-M339),MAX(0,N339-M339))</f>
        <v>0</v>
      </c>
      <c r="AA339" s="11">
        <f t="shared" si="38"/>
        <v>0</v>
      </c>
      <c r="AB339" s="17">
        <f>IF(Q339="","",IF(R339="",'Project Guide'!$B$7-Q339,R339-Q339))</f>
        <v>42.980880509261624</v>
      </c>
      <c r="AC339" s="5" t="str">
        <f>IF(Q339="","Not Invoiced",IF(R339&lt;&gt;"","Paid",IF('Project Guide'!$B$7&gt;Q339+S339,"Overdue","Open")))</f>
        <v>Overdue</v>
      </c>
      <c r="AD339" s="11">
        <f t="shared" si="39"/>
        <v>23257</v>
      </c>
      <c r="AE339" s="5" t="str">
        <f t="shared" si="40"/>
        <v>2026-04</v>
      </c>
      <c r="AF339" s="44" t="str">
        <f t="shared" si="41"/>
        <v>P1</v>
      </c>
    </row>
    <row r="340" spans="1:32" ht="15">
      <c r="A340" s="5" t="s">
        <v>472</v>
      </c>
      <c r="B340" s="5" t="s">
        <v>161</v>
      </c>
      <c r="C340" s="5" t="s">
        <v>162</v>
      </c>
      <c r="D340" s="5" t="s">
        <v>67</v>
      </c>
      <c r="E340" s="5" t="s">
        <v>92</v>
      </c>
      <c r="F340" s="5" t="s">
        <v>93</v>
      </c>
      <c r="G340" s="5" t="s">
        <v>94</v>
      </c>
      <c r="H340" s="5" t="s">
        <v>78</v>
      </c>
      <c r="I340" s="5" t="s">
        <v>79</v>
      </c>
      <c r="J340" s="8">
        <v>46113.135495636576</v>
      </c>
      <c r="K340" s="8">
        <v>46131.135495636576</v>
      </c>
      <c r="L340" s="8">
        <v>46132.135495636576</v>
      </c>
      <c r="M340" s="8">
        <v>46169.135495636576</v>
      </c>
      <c r="N340" s="8">
        <v>46161.135495636576</v>
      </c>
      <c r="O340" s="11">
        <v>25528</v>
      </c>
      <c r="P340" s="11">
        <v>20119</v>
      </c>
      <c r="Q340" s="8">
        <v>46161.135495636576</v>
      </c>
      <c r="R340" s="8">
        <v>46212.135495636576</v>
      </c>
      <c r="S340" s="5">
        <v>45</v>
      </c>
      <c r="T340" s="5" t="s">
        <v>130</v>
      </c>
      <c r="U340" s="5" t="s">
        <v>131</v>
      </c>
      <c r="V340" s="11">
        <f t="shared" si="35"/>
        <v>5409</v>
      </c>
      <c r="W340" s="14">
        <f t="shared" si="36"/>
        <v>0.21188498903165151</v>
      </c>
      <c r="X340" s="17">
        <f>IF(N340="",'Project Guide'!$B$7-L340,N340-L340)</f>
        <v>29</v>
      </c>
      <c r="Y340" s="5" t="str">
        <f t="shared" si="37"/>
        <v>On Time</v>
      </c>
      <c r="Z340" s="17">
        <f>IF(N340="",MAX(0,'Project Guide'!$B$7-M340),MAX(0,N340-M340))</f>
        <v>0</v>
      </c>
      <c r="AA340" s="11">
        <f t="shared" si="38"/>
        <v>0</v>
      </c>
      <c r="AB340" s="17">
        <f>IF(Q340="","",IF(R340="",'Project Guide'!$B$7-Q340,R340-Q340))</f>
        <v>51</v>
      </c>
      <c r="AC340" s="5" t="str">
        <f>IF(Q340="","Not Invoiced",IF(R340&lt;&gt;"","Paid",IF('Project Guide'!$B$7&gt;Q340+S340,"Overdue","Open")))</f>
        <v>Paid</v>
      </c>
      <c r="AD340" s="11">
        <f t="shared" si="39"/>
        <v>0</v>
      </c>
      <c r="AE340" s="5" t="str">
        <f t="shared" si="40"/>
        <v>2026-04</v>
      </c>
      <c r="AF340" s="44" t="str">
        <f t="shared" si="41"/>
        <v>Monitor</v>
      </c>
    </row>
    <row r="341" spans="1:32" ht="15">
      <c r="A341" s="5" t="s">
        <v>473</v>
      </c>
      <c r="B341" s="5" t="s">
        <v>168</v>
      </c>
      <c r="C341" s="5" t="s">
        <v>169</v>
      </c>
      <c r="D341" s="5" t="s">
        <v>67</v>
      </c>
      <c r="E341" s="5" t="s">
        <v>92</v>
      </c>
      <c r="F341" s="5" t="s">
        <v>93</v>
      </c>
      <c r="G341" s="5" t="s">
        <v>94</v>
      </c>
      <c r="H341" s="5" t="s">
        <v>75</v>
      </c>
      <c r="I341" s="5" t="s">
        <v>76</v>
      </c>
      <c r="J341" s="8">
        <v>46124.840396412037</v>
      </c>
      <c r="K341" s="8">
        <v>46130.840396412037</v>
      </c>
      <c r="L341" s="8">
        <v>46133.840396412037</v>
      </c>
      <c r="M341" s="8">
        <v>46160.840396412037</v>
      </c>
      <c r="N341" s="8">
        <v>46157.840396412037</v>
      </c>
      <c r="O341" s="11">
        <v>30689</v>
      </c>
      <c r="P341" s="11">
        <v>23909</v>
      </c>
      <c r="Q341" s="8">
        <v>46162.840396412037</v>
      </c>
      <c r="R341" s="8">
        <v>46197.840396412037</v>
      </c>
      <c r="S341" s="5">
        <v>30</v>
      </c>
      <c r="T341" s="5" t="s">
        <v>62</v>
      </c>
      <c r="U341" s="5" t="s">
        <v>63</v>
      </c>
      <c r="V341" s="11">
        <f t="shared" si="35"/>
        <v>6780</v>
      </c>
      <c r="W341" s="14">
        <f t="shared" si="36"/>
        <v>0.22092606471374107</v>
      </c>
      <c r="X341" s="17">
        <f>IF(N341="",'Project Guide'!$B$7-L341,N341-L341)</f>
        <v>24</v>
      </c>
      <c r="Y341" s="5" t="str">
        <f t="shared" si="37"/>
        <v>On Time</v>
      </c>
      <c r="Z341" s="17">
        <f>IF(N341="",MAX(0,'Project Guide'!$B$7-M341),MAX(0,N341-M341))</f>
        <v>0</v>
      </c>
      <c r="AA341" s="11">
        <f t="shared" si="38"/>
        <v>0</v>
      </c>
      <c r="AB341" s="17">
        <f>IF(Q341="","",IF(R341="",'Project Guide'!$B$7-Q341,R341-Q341))</f>
        <v>35</v>
      </c>
      <c r="AC341" s="5" t="str">
        <f>IF(Q341="","Not Invoiced",IF(R341&lt;&gt;"","Paid",IF('Project Guide'!$B$7&gt;Q341+S341,"Overdue","Open")))</f>
        <v>Paid</v>
      </c>
      <c r="AD341" s="11">
        <f t="shared" si="39"/>
        <v>0</v>
      </c>
      <c r="AE341" s="5" t="str">
        <f t="shared" si="40"/>
        <v>2026-04</v>
      </c>
      <c r="AF341" s="44" t="str">
        <f t="shared" si="41"/>
        <v>Monitor</v>
      </c>
    </row>
    <row r="342" spans="1:32" ht="15">
      <c r="A342" s="5" t="s">
        <v>474</v>
      </c>
      <c r="B342" s="5" t="s">
        <v>65</v>
      </c>
      <c r="C342" s="5" t="s">
        <v>66</v>
      </c>
      <c r="D342" s="5" t="s">
        <v>67</v>
      </c>
      <c r="E342" s="5" t="s">
        <v>57</v>
      </c>
      <c r="F342" s="5" t="s">
        <v>58</v>
      </c>
      <c r="G342" s="5" t="s">
        <v>59</v>
      </c>
      <c r="H342" s="5" t="s">
        <v>75</v>
      </c>
      <c r="I342" s="5" t="s">
        <v>76</v>
      </c>
      <c r="J342" s="8">
        <v>46126.907733958331</v>
      </c>
      <c r="K342" s="8">
        <v>46133.907733958331</v>
      </c>
      <c r="L342" s="8">
        <v>46133.907733958331</v>
      </c>
      <c r="M342" s="8">
        <v>46201.907733958331</v>
      </c>
      <c r="N342" s="8">
        <v>46200.907733958331</v>
      </c>
      <c r="O342" s="11">
        <v>4423</v>
      </c>
      <c r="P342" s="11">
        <v>3427</v>
      </c>
      <c r="Q342" s="8">
        <v>46201.907733958331</v>
      </c>
      <c r="R342" s="8">
        <v>46240.907733958331</v>
      </c>
      <c r="S342" s="5">
        <v>45</v>
      </c>
      <c r="T342" s="5" t="s">
        <v>62</v>
      </c>
      <c r="U342" s="5" t="s">
        <v>63</v>
      </c>
      <c r="V342" s="11">
        <f t="shared" si="35"/>
        <v>996</v>
      </c>
      <c r="W342" s="14">
        <f t="shared" si="36"/>
        <v>0.22518652498304317</v>
      </c>
      <c r="X342" s="17">
        <f>IF(N342="",'Project Guide'!$B$7-L342,N342-L342)</f>
        <v>67</v>
      </c>
      <c r="Y342" s="5" t="str">
        <f t="shared" si="37"/>
        <v>On Time</v>
      </c>
      <c r="Z342" s="17">
        <f>IF(N342="",MAX(0,'Project Guide'!$B$7-M342),MAX(0,N342-M342))</f>
        <v>0</v>
      </c>
      <c r="AA342" s="11">
        <f t="shared" si="38"/>
        <v>0</v>
      </c>
      <c r="AB342" s="17">
        <f>IF(Q342="","",IF(R342="",'Project Guide'!$B$7-Q342,R342-Q342))</f>
        <v>39</v>
      </c>
      <c r="AC342" s="5" t="str">
        <f>IF(Q342="","Not Invoiced",IF(R342&lt;&gt;"","Paid",IF('Project Guide'!$B$7&gt;Q342+S342,"Overdue","Open")))</f>
        <v>Paid</v>
      </c>
      <c r="AD342" s="11">
        <f t="shared" si="39"/>
        <v>0</v>
      </c>
      <c r="AE342" s="5" t="str">
        <f t="shared" si="40"/>
        <v>2026-04</v>
      </c>
      <c r="AF342" s="44" t="str">
        <f t="shared" si="41"/>
        <v>Monitor</v>
      </c>
    </row>
    <row r="343" spans="1:32" ht="15">
      <c r="A343" s="5" t="s">
        <v>475</v>
      </c>
      <c r="B343" s="5" t="s">
        <v>138</v>
      </c>
      <c r="C343" s="5" t="s">
        <v>139</v>
      </c>
      <c r="D343" s="5" t="s">
        <v>98</v>
      </c>
      <c r="E343" s="5" t="s">
        <v>46</v>
      </c>
      <c r="F343" s="5" t="s">
        <v>47</v>
      </c>
      <c r="G343" s="5" t="s">
        <v>48</v>
      </c>
      <c r="H343" s="5" t="s">
        <v>75</v>
      </c>
      <c r="I343" s="5" t="s">
        <v>76</v>
      </c>
      <c r="J343" s="8">
        <v>46126.319812245369</v>
      </c>
      <c r="K343" s="8">
        <v>46133.319812245369</v>
      </c>
      <c r="L343" s="8">
        <v>46134.319812245369</v>
      </c>
      <c r="M343" s="8">
        <v>46194.319812245369</v>
      </c>
      <c r="N343" s="8">
        <v>46187.319812245369</v>
      </c>
      <c r="O343" s="11">
        <v>25872</v>
      </c>
      <c r="P343" s="11">
        <v>19456</v>
      </c>
      <c r="Q343" s="8">
        <v>46187.319812245369</v>
      </c>
      <c r="R343" s="8">
        <v>46227.319812245369</v>
      </c>
      <c r="S343" s="5">
        <v>45</v>
      </c>
      <c r="T343" s="5" t="s">
        <v>62</v>
      </c>
      <c r="U343" s="5" t="s">
        <v>63</v>
      </c>
      <c r="V343" s="11">
        <f t="shared" si="35"/>
        <v>6416</v>
      </c>
      <c r="W343" s="14">
        <f t="shared" si="36"/>
        <v>0.24799010513296227</v>
      </c>
      <c r="X343" s="17">
        <f>IF(N343="",'Project Guide'!$B$7-L343,N343-L343)</f>
        <v>53</v>
      </c>
      <c r="Y343" s="5" t="str">
        <f t="shared" si="37"/>
        <v>On Time</v>
      </c>
      <c r="Z343" s="17">
        <f>IF(N343="",MAX(0,'Project Guide'!$B$7-M343),MAX(0,N343-M343))</f>
        <v>0</v>
      </c>
      <c r="AA343" s="11">
        <f t="shared" si="38"/>
        <v>0</v>
      </c>
      <c r="AB343" s="17">
        <f>IF(Q343="","",IF(R343="",'Project Guide'!$B$7-Q343,R343-Q343))</f>
        <v>40</v>
      </c>
      <c r="AC343" s="5" t="str">
        <f>IF(Q343="","Not Invoiced",IF(R343&lt;&gt;"","Paid",IF('Project Guide'!$B$7&gt;Q343+S343,"Overdue","Open")))</f>
        <v>Paid</v>
      </c>
      <c r="AD343" s="11">
        <f t="shared" si="39"/>
        <v>0</v>
      </c>
      <c r="AE343" s="5" t="str">
        <f t="shared" si="40"/>
        <v>2026-04</v>
      </c>
      <c r="AF343" s="44" t="str">
        <f t="shared" si="41"/>
        <v>Monitor</v>
      </c>
    </row>
    <row r="344" spans="1:32" ht="15">
      <c r="A344" s="5" t="s">
        <v>476</v>
      </c>
      <c r="B344" s="5" t="s">
        <v>103</v>
      </c>
      <c r="C344" s="5" t="s">
        <v>104</v>
      </c>
      <c r="D344" s="5" t="s">
        <v>98</v>
      </c>
      <c r="E344" s="5" t="s">
        <v>57</v>
      </c>
      <c r="F344" s="5" t="s">
        <v>58</v>
      </c>
      <c r="G344" s="5" t="s">
        <v>59</v>
      </c>
      <c r="H344" s="5" t="s">
        <v>75</v>
      </c>
      <c r="I344" s="5" t="s">
        <v>76</v>
      </c>
      <c r="J344" s="8">
        <v>46132.306915023146</v>
      </c>
      <c r="K344" s="8">
        <v>46136.306915023146</v>
      </c>
      <c r="L344" s="8">
        <v>46136.306915023146</v>
      </c>
      <c r="M344" s="8">
        <v>46211.306915023146</v>
      </c>
      <c r="N344" s="8">
        <v>46207.306915023146</v>
      </c>
      <c r="O344" s="11">
        <v>13454</v>
      </c>
      <c r="P344" s="11">
        <v>9823</v>
      </c>
      <c r="Q344" s="8">
        <v>46210.306915023146</v>
      </c>
      <c r="R344" s="8"/>
      <c r="S344" s="5">
        <v>60</v>
      </c>
      <c r="T344" s="5" t="s">
        <v>62</v>
      </c>
      <c r="U344" s="5" t="s">
        <v>63</v>
      </c>
      <c r="V344" s="11">
        <f t="shared" si="35"/>
        <v>3631</v>
      </c>
      <c r="W344" s="14">
        <f t="shared" si="36"/>
        <v>0.26988256280660028</v>
      </c>
      <c r="X344" s="17">
        <f>IF(N344="",'Project Guide'!$B$7-L344,N344-L344)</f>
        <v>71</v>
      </c>
      <c r="Y344" s="5" t="str">
        <f t="shared" si="37"/>
        <v>On Time</v>
      </c>
      <c r="Z344" s="17">
        <f>IF(N344="",MAX(0,'Project Guide'!$B$7-M344),MAX(0,N344-M344))</f>
        <v>0</v>
      </c>
      <c r="AA344" s="11">
        <f t="shared" si="38"/>
        <v>0</v>
      </c>
      <c r="AB344" s="17">
        <f>IF(Q344="","",IF(R344="",'Project Guide'!$B$7-Q344,R344-Q344))</f>
        <v>34.693084976854152</v>
      </c>
      <c r="AC344" s="5" t="str">
        <f>IF(Q344="","Not Invoiced",IF(R344&lt;&gt;"","Paid",IF('Project Guide'!$B$7&gt;Q344+S344,"Overdue","Open")))</f>
        <v>Open</v>
      </c>
      <c r="AD344" s="11">
        <f t="shared" si="39"/>
        <v>13454</v>
      </c>
      <c r="AE344" s="5" t="str">
        <f t="shared" si="40"/>
        <v>2026-04</v>
      </c>
      <c r="AF344" s="44" t="str">
        <f t="shared" si="41"/>
        <v>Monitor</v>
      </c>
    </row>
    <row r="345" spans="1:32" ht="15">
      <c r="A345" s="5" t="s">
        <v>477</v>
      </c>
      <c r="B345" s="5" t="s">
        <v>54</v>
      </c>
      <c r="C345" s="5" t="s">
        <v>55</v>
      </c>
      <c r="D345" s="5" t="s">
        <v>56</v>
      </c>
      <c r="E345" s="5" t="s">
        <v>150</v>
      </c>
      <c r="F345" s="5" t="s">
        <v>151</v>
      </c>
      <c r="G345" s="5" t="s">
        <v>117</v>
      </c>
      <c r="H345" s="5" t="s">
        <v>60</v>
      </c>
      <c r="I345" s="5" t="s">
        <v>61</v>
      </c>
      <c r="J345" s="8">
        <v>46132.53835210648</v>
      </c>
      <c r="K345" s="8">
        <v>46135.53835210648</v>
      </c>
      <c r="L345" s="8">
        <v>46137.53835210648</v>
      </c>
      <c r="M345" s="8">
        <v>46220.53835210648</v>
      </c>
      <c r="N345" s="8">
        <v>46215.53835210648</v>
      </c>
      <c r="O345" s="11">
        <v>24566</v>
      </c>
      <c r="P345" s="11">
        <v>16987</v>
      </c>
      <c r="Q345" s="8">
        <v>46221.53835210648</v>
      </c>
      <c r="R345" s="8">
        <v>46243.53835210648</v>
      </c>
      <c r="S345" s="5">
        <v>45</v>
      </c>
      <c r="T345" s="5" t="s">
        <v>62</v>
      </c>
      <c r="U345" s="5" t="s">
        <v>63</v>
      </c>
      <c r="V345" s="11">
        <f t="shared" si="35"/>
        <v>7579</v>
      </c>
      <c r="W345" s="14">
        <f t="shared" si="36"/>
        <v>0.30851583489375561</v>
      </c>
      <c r="X345" s="17">
        <f>IF(N345="",'Project Guide'!$B$7-L345,N345-L345)</f>
        <v>78</v>
      </c>
      <c r="Y345" s="5" t="str">
        <f t="shared" si="37"/>
        <v>On Time</v>
      </c>
      <c r="Z345" s="17">
        <f>IF(N345="",MAX(0,'Project Guide'!$B$7-M345),MAX(0,N345-M345))</f>
        <v>0</v>
      </c>
      <c r="AA345" s="11">
        <f t="shared" si="38"/>
        <v>0</v>
      </c>
      <c r="AB345" s="17">
        <f>IF(Q345="","",IF(R345="",'Project Guide'!$B$7-Q345,R345-Q345))</f>
        <v>22</v>
      </c>
      <c r="AC345" s="5" t="str">
        <f>IF(Q345="","Not Invoiced",IF(R345&lt;&gt;"","Paid",IF('Project Guide'!$B$7&gt;Q345+S345,"Overdue","Open")))</f>
        <v>Paid</v>
      </c>
      <c r="AD345" s="11">
        <f t="shared" si="39"/>
        <v>0</v>
      </c>
      <c r="AE345" s="5" t="str">
        <f t="shared" si="40"/>
        <v>2026-04</v>
      </c>
      <c r="AF345" s="44" t="str">
        <f t="shared" si="41"/>
        <v>Monitor</v>
      </c>
    </row>
    <row r="346" spans="1:32" ht="15">
      <c r="A346" s="5" t="s">
        <v>478</v>
      </c>
      <c r="B346" s="5" t="s">
        <v>89</v>
      </c>
      <c r="C346" s="5" t="s">
        <v>90</v>
      </c>
      <c r="D346" s="5" t="s">
        <v>91</v>
      </c>
      <c r="E346" s="5" t="s">
        <v>99</v>
      </c>
      <c r="F346" s="5" t="s">
        <v>100</v>
      </c>
      <c r="G346" s="5" t="s">
        <v>101</v>
      </c>
      <c r="H346" s="5" t="s">
        <v>60</v>
      </c>
      <c r="I346" s="5" t="s">
        <v>61</v>
      </c>
      <c r="J346" s="8">
        <v>46131.87679934028</v>
      </c>
      <c r="K346" s="8">
        <v>46136.87679934028</v>
      </c>
      <c r="L346" s="8">
        <v>46137.87679934028</v>
      </c>
      <c r="M346" s="8">
        <v>46185.87679934028</v>
      </c>
      <c r="N346" s="8">
        <v>46181.87679934028</v>
      </c>
      <c r="O346" s="11">
        <v>20000</v>
      </c>
      <c r="P346" s="11">
        <v>15262</v>
      </c>
      <c r="Q346" s="8">
        <v>46185.87679934028</v>
      </c>
      <c r="R346" s="8">
        <v>46214.87679934028</v>
      </c>
      <c r="S346" s="5">
        <v>30</v>
      </c>
      <c r="T346" s="5" t="s">
        <v>62</v>
      </c>
      <c r="U346" s="5" t="s">
        <v>63</v>
      </c>
      <c r="V346" s="11">
        <f t="shared" si="35"/>
        <v>4738</v>
      </c>
      <c r="W346" s="14">
        <f t="shared" si="36"/>
        <v>0.2369</v>
      </c>
      <c r="X346" s="17">
        <f>IF(N346="",'Project Guide'!$B$7-L346,N346-L346)</f>
        <v>44</v>
      </c>
      <c r="Y346" s="5" t="str">
        <f t="shared" si="37"/>
        <v>On Time</v>
      </c>
      <c r="Z346" s="17">
        <f>IF(N346="",MAX(0,'Project Guide'!$B$7-M346),MAX(0,N346-M346))</f>
        <v>0</v>
      </c>
      <c r="AA346" s="11">
        <f t="shared" si="38"/>
        <v>0</v>
      </c>
      <c r="AB346" s="17">
        <f>IF(Q346="","",IF(R346="",'Project Guide'!$B$7-Q346,R346-Q346))</f>
        <v>29</v>
      </c>
      <c r="AC346" s="5" t="str">
        <f>IF(Q346="","Not Invoiced",IF(R346&lt;&gt;"","Paid",IF('Project Guide'!$B$7&gt;Q346+S346,"Overdue","Open")))</f>
        <v>Paid</v>
      </c>
      <c r="AD346" s="11">
        <f t="shared" si="39"/>
        <v>0</v>
      </c>
      <c r="AE346" s="5" t="str">
        <f t="shared" si="40"/>
        <v>2026-04</v>
      </c>
      <c r="AF346" s="44" t="str">
        <f t="shared" si="41"/>
        <v>Monitor</v>
      </c>
    </row>
    <row r="347" spans="1:32" ht="15">
      <c r="A347" s="5" t="s">
        <v>479</v>
      </c>
      <c r="B347" s="5" t="s">
        <v>168</v>
      </c>
      <c r="C347" s="5" t="s">
        <v>169</v>
      </c>
      <c r="D347" s="5" t="s">
        <v>67</v>
      </c>
      <c r="E347" s="5" t="s">
        <v>105</v>
      </c>
      <c r="F347" s="5" t="s">
        <v>106</v>
      </c>
      <c r="G347" s="5" t="s">
        <v>107</v>
      </c>
      <c r="H347" s="5" t="s">
        <v>60</v>
      </c>
      <c r="I347" s="5" t="s">
        <v>61</v>
      </c>
      <c r="J347" s="8">
        <v>46138.38387247685</v>
      </c>
      <c r="K347" s="8">
        <v>46144.38387247685</v>
      </c>
      <c r="L347" s="8">
        <v>46144.38387247685</v>
      </c>
      <c r="M347" s="8">
        <v>46188.38387247685</v>
      </c>
      <c r="N347" s="8">
        <v>46196.38387247685</v>
      </c>
      <c r="O347" s="11">
        <v>16517</v>
      </c>
      <c r="P347" s="11">
        <v>13518</v>
      </c>
      <c r="Q347" s="8">
        <v>46202.38387247685</v>
      </c>
      <c r="R347" s="8"/>
      <c r="S347" s="5">
        <v>30</v>
      </c>
      <c r="T347" s="5" t="s">
        <v>62</v>
      </c>
      <c r="U347" s="5" t="s">
        <v>63</v>
      </c>
      <c r="V347" s="11">
        <f t="shared" si="35"/>
        <v>2999</v>
      </c>
      <c r="W347" s="14">
        <f t="shared" si="36"/>
        <v>0.18157050311799963</v>
      </c>
      <c r="X347" s="17">
        <f>IF(N347="",'Project Guide'!$B$7-L347,N347-L347)</f>
        <v>52</v>
      </c>
      <c r="Y347" s="5" t="str">
        <f t="shared" si="37"/>
        <v>Late</v>
      </c>
      <c r="Z347" s="17">
        <f>IF(N347="",MAX(0,'Project Guide'!$B$7-M347),MAX(0,N347-M347))</f>
        <v>8</v>
      </c>
      <c r="AA347" s="11">
        <f t="shared" si="38"/>
        <v>16517</v>
      </c>
      <c r="AB347" s="17">
        <f>IF(Q347="","",IF(R347="",'Project Guide'!$B$7-Q347,R347-Q347))</f>
        <v>42.616127523149771</v>
      </c>
      <c r="AC347" s="5" t="str">
        <f>IF(Q347="","Not Invoiced",IF(R347&lt;&gt;"","Paid",IF('Project Guide'!$B$7&gt;Q347+S347,"Overdue","Open")))</f>
        <v>Overdue</v>
      </c>
      <c r="AD347" s="11">
        <f t="shared" si="39"/>
        <v>16517</v>
      </c>
      <c r="AE347" s="5" t="str">
        <f t="shared" si="40"/>
        <v>2026-05</v>
      </c>
      <c r="AF347" s="44" t="str">
        <f t="shared" si="41"/>
        <v>P1</v>
      </c>
    </row>
    <row r="348" spans="1:32" ht="15">
      <c r="A348" s="5" t="s">
        <v>480</v>
      </c>
      <c r="B348" s="5" t="s">
        <v>65</v>
      </c>
      <c r="C348" s="5" t="s">
        <v>66</v>
      </c>
      <c r="D348" s="5" t="s">
        <v>67</v>
      </c>
      <c r="E348" s="5" t="s">
        <v>57</v>
      </c>
      <c r="F348" s="5" t="s">
        <v>58</v>
      </c>
      <c r="G348" s="5" t="s">
        <v>59</v>
      </c>
      <c r="H348" s="5" t="s">
        <v>60</v>
      </c>
      <c r="I348" s="5" t="s">
        <v>61</v>
      </c>
      <c r="J348" s="8">
        <v>46138.688740798614</v>
      </c>
      <c r="K348" s="8">
        <v>46144.688740798614</v>
      </c>
      <c r="L348" s="8">
        <v>46146.688740798614</v>
      </c>
      <c r="M348" s="8">
        <v>46221.688740798614</v>
      </c>
      <c r="N348" s="8">
        <v>46230.688740798614</v>
      </c>
      <c r="O348" s="11">
        <v>5824</v>
      </c>
      <c r="P348" s="11">
        <v>4142</v>
      </c>
      <c r="Q348" s="8">
        <v>46231.688740798614</v>
      </c>
      <c r="R348" s="8"/>
      <c r="S348" s="5">
        <v>60</v>
      </c>
      <c r="T348" s="5" t="s">
        <v>62</v>
      </c>
      <c r="U348" s="5" t="s">
        <v>63</v>
      </c>
      <c r="V348" s="11">
        <f t="shared" si="35"/>
        <v>1682</v>
      </c>
      <c r="W348" s="14">
        <f t="shared" si="36"/>
        <v>0.28880494505494503</v>
      </c>
      <c r="X348" s="17">
        <f>IF(N348="",'Project Guide'!$B$7-L348,N348-L348)</f>
        <v>84</v>
      </c>
      <c r="Y348" s="5" t="str">
        <f t="shared" si="37"/>
        <v>Late</v>
      </c>
      <c r="Z348" s="17">
        <f>IF(N348="",MAX(0,'Project Guide'!$B$7-M348),MAX(0,N348-M348))</f>
        <v>9</v>
      </c>
      <c r="AA348" s="11">
        <f t="shared" si="38"/>
        <v>5824</v>
      </c>
      <c r="AB348" s="17">
        <f>IF(Q348="","",IF(R348="",'Project Guide'!$B$7-Q348,R348-Q348))</f>
        <v>13.311259201385838</v>
      </c>
      <c r="AC348" s="5" t="str">
        <f>IF(Q348="","Not Invoiced",IF(R348&lt;&gt;"","Paid",IF('Project Guide'!$B$7&gt;Q348+S348,"Overdue","Open")))</f>
        <v>Open</v>
      </c>
      <c r="AD348" s="11">
        <f t="shared" si="39"/>
        <v>5824</v>
      </c>
      <c r="AE348" s="5" t="str">
        <f t="shared" si="40"/>
        <v>2026-05</v>
      </c>
      <c r="AF348" s="44" t="str">
        <f t="shared" si="41"/>
        <v>P2</v>
      </c>
    </row>
    <row r="349" spans="1:32" ht="15">
      <c r="A349" s="5" t="s">
        <v>481</v>
      </c>
      <c r="B349" s="5" t="s">
        <v>138</v>
      </c>
      <c r="C349" s="5" t="s">
        <v>139</v>
      </c>
      <c r="D349" s="5" t="s">
        <v>98</v>
      </c>
      <c r="E349" s="5" t="s">
        <v>99</v>
      </c>
      <c r="F349" s="5" t="s">
        <v>100</v>
      </c>
      <c r="G349" s="5" t="s">
        <v>101</v>
      </c>
      <c r="H349" s="5" t="s">
        <v>75</v>
      </c>
      <c r="I349" s="5" t="s">
        <v>76</v>
      </c>
      <c r="J349" s="8">
        <v>46140.860402060185</v>
      </c>
      <c r="K349" s="8">
        <v>46143.860402060185</v>
      </c>
      <c r="L349" s="8">
        <v>46147.860402060185</v>
      </c>
      <c r="M349" s="8">
        <v>46197.860402060185</v>
      </c>
      <c r="N349" s="8">
        <v>46211.860402060185</v>
      </c>
      <c r="O349" s="11">
        <v>11515</v>
      </c>
      <c r="P349" s="11">
        <v>7794</v>
      </c>
      <c r="Q349" s="8">
        <v>46211.860402060185</v>
      </c>
      <c r="R349" s="8"/>
      <c r="S349" s="5">
        <v>60</v>
      </c>
      <c r="T349" s="5" t="s">
        <v>51</v>
      </c>
      <c r="U349" s="5" t="s">
        <v>52</v>
      </c>
      <c r="V349" s="11">
        <f t="shared" si="35"/>
        <v>3721</v>
      </c>
      <c r="W349" s="14">
        <f t="shared" si="36"/>
        <v>0.32314372557533649</v>
      </c>
      <c r="X349" s="17">
        <f>IF(N349="",'Project Guide'!$B$7-L349,N349-L349)</f>
        <v>64</v>
      </c>
      <c r="Y349" s="5" t="str">
        <f t="shared" si="37"/>
        <v>Late</v>
      </c>
      <c r="Z349" s="17">
        <f>IF(N349="",MAX(0,'Project Guide'!$B$7-M349),MAX(0,N349-M349))</f>
        <v>14</v>
      </c>
      <c r="AA349" s="11">
        <f t="shared" si="38"/>
        <v>11515</v>
      </c>
      <c r="AB349" s="17">
        <f>IF(Q349="","",IF(R349="",'Project Guide'!$B$7-Q349,R349-Q349))</f>
        <v>33.139597939814848</v>
      </c>
      <c r="AC349" s="5" t="str">
        <f>IF(Q349="","Not Invoiced",IF(R349&lt;&gt;"","Paid",IF('Project Guide'!$B$7&gt;Q349+S349,"Overdue","Open")))</f>
        <v>Open</v>
      </c>
      <c r="AD349" s="11">
        <f t="shared" si="39"/>
        <v>11515</v>
      </c>
      <c r="AE349" s="5" t="str">
        <f t="shared" si="40"/>
        <v>2026-05</v>
      </c>
      <c r="AF349" s="44" t="str">
        <f t="shared" si="41"/>
        <v>P2</v>
      </c>
    </row>
    <row r="350" spans="1:32" ht="15">
      <c r="A350" s="5" t="s">
        <v>482</v>
      </c>
      <c r="B350" s="5" t="s">
        <v>89</v>
      </c>
      <c r="C350" s="5" t="s">
        <v>90</v>
      </c>
      <c r="D350" s="5" t="s">
        <v>91</v>
      </c>
      <c r="E350" s="5" t="s">
        <v>46</v>
      </c>
      <c r="F350" s="5" t="s">
        <v>47</v>
      </c>
      <c r="G350" s="5" t="s">
        <v>48</v>
      </c>
      <c r="H350" s="5" t="s">
        <v>189</v>
      </c>
      <c r="I350" s="5" t="s">
        <v>190</v>
      </c>
      <c r="J350" s="8">
        <v>46121.240528055554</v>
      </c>
      <c r="K350" s="8">
        <v>46146.240528055554</v>
      </c>
      <c r="L350" s="8">
        <v>46148.240528055554</v>
      </c>
      <c r="M350" s="8">
        <v>46201.240528055554</v>
      </c>
      <c r="N350" s="8">
        <v>46201.240528055554</v>
      </c>
      <c r="O350" s="11">
        <v>7946</v>
      </c>
      <c r="P350" s="11">
        <v>6054</v>
      </c>
      <c r="Q350" s="8">
        <v>46204.240528055554</v>
      </c>
      <c r="R350" s="8"/>
      <c r="S350" s="5">
        <v>30</v>
      </c>
      <c r="T350" s="5" t="s">
        <v>130</v>
      </c>
      <c r="U350" s="5" t="s">
        <v>131</v>
      </c>
      <c r="V350" s="11">
        <f t="shared" si="35"/>
        <v>1892</v>
      </c>
      <c r="W350" s="14">
        <f t="shared" si="36"/>
        <v>0.23810722376038257</v>
      </c>
      <c r="X350" s="17">
        <f>IF(N350="",'Project Guide'!$B$7-L350,N350-L350)</f>
        <v>53</v>
      </c>
      <c r="Y350" s="5" t="str">
        <f t="shared" si="37"/>
        <v>On Time</v>
      </c>
      <c r="Z350" s="17">
        <f>IF(N350="",MAX(0,'Project Guide'!$B$7-M350),MAX(0,N350-M350))</f>
        <v>0</v>
      </c>
      <c r="AA350" s="11">
        <f t="shared" si="38"/>
        <v>0</v>
      </c>
      <c r="AB350" s="17">
        <f>IF(Q350="","",IF(R350="",'Project Guide'!$B$7-Q350,R350-Q350))</f>
        <v>40.759471944445977</v>
      </c>
      <c r="AC350" s="5" t="str">
        <f>IF(Q350="","Not Invoiced",IF(R350&lt;&gt;"","Paid",IF('Project Guide'!$B$7&gt;Q350+S350,"Overdue","Open")))</f>
        <v>Overdue</v>
      </c>
      <c r="AD350" s="11">
        <f t="shared" si="39"/>
        <v>7946</v>
      </c>
      <c r="AE350" s="5" t="str">
        <f t="shared" si="40"/>
        <v>2026-05</v>
      </c>
      <c r="AF350" s="44" t="str">
        <f t="shared" si="41"/>
        <v>P1</v>
      </c>
    </row>
    <row r="351" spans="1:32" ht="15">
      <c r="A351" s="5" t="s">
        <v>483</v>
      </c>
      <c r="B351" s="5" t="s">
        <v>81</v>
      </c>
      <c r="C351" s="5" t="s">
        <v>82</v>
      </c>
      <c r="D351" s="5" t="s">
        <v>45</v>
      </c>
      <c r="E351" s="5" t="s">
        <v>146</v>
      </c>
      <c r="F351" s="5" t="s">
        <v>147</v>
      </c>
      <c r="G351" s="5" t="s">
        <v>85</v>
      </c>
      <c r="H351" s="5" t="s">
        <v>75</v>
      </c>
      <c r="I351" s="5" t="s">
        <v>76</v>
      </c>
      <c r="J351" s="8">
        <v>46144.831563506945</v>
      </c>
      <c r="K351" s="8">
        <v>46146.831563506945</v>
      </c>
      <c r="L351" s="8">
        <v>46148.831563506945</v>
      </c>
      <c r="M351" s="8">
        <v>46175.831563506945</v>
      </c>
      <c r="N351" s="8">
        <v>46168.831563506945</v>
      </c>
      <c r="O351" s="11">
        <v>31436</v>
      </c>
      <c r="P351" s="11">
        <v>24808</v>
      </c>
      <c r="Q351" s="8">
        <v>46172.831563506945</v>
      </c>
      <c r="R351" s="8">
        <v>46243.831563506945</v>
      </c>
      <c r="S351" s="5">
        <v>60</v>
      </c>
      <c r="T351" s="5" t="s">
        <v>62</v>
      </c>
      <c r="U351" s="5" t="s">
        <v>63</v>
      </c>
      <c r="V351" s="11">
        <f t="shared" si="35"/>
        <v>6628</v>
      </c>
      <c r="W351" s="14">
        <f t="shared" si="36"/>
        <v>0.21084107392798065</v>
      </c>
      <c r="X351" s="17">
        <f>IF(N351="",'Project Guide'!$B$7-L351,N351-L351)</f>
        <v>20</v>
      </c>
      <c r="Y351" s="5" t="str">
        <f t="shared" si="37"/>
        <v>On Time</v>
      </c>
      <c r="Z351" s="17">
        <f>IF(N351="",MAX(0,'Project Guide'!$B$7-M351),MAX(0,N351-M351))</f>
        <v>0</v>
      </c>
      <c r="AA351" s="11">
        <f t="shared" si="38"/>
        <v>0</v>
      </c>
      <c r="AB351" s="17">
        <f>IF(Q351="","",IF(R351="",'Project Guide'!$B$7-Q351,R351-Q351))</f>
        <v>71</v>
      </c>
      <c r="AC351" s="5" t="str">
        <f>IF(Q351="","Not Invoiced",IF(R351&lt;&gt;"","Paid",IF('Project Guide'!$B$7&gt;Q351+S351,"Overdue","Open")))</f>
        <v>Paid</v>
      </c>
      <c r="AD351" s="11">
        <f t="shared" si="39"/>
        <v>0</v>
      </c>
      <c r="AE351" s="5" t="str">
        <f t="shared" si="40"/>
        <v>2026-05</v>
      </c>
      <c r="AF351" s="44" t="str">
        <f t="shared" si="41"/>
        <v>Monitor</v>
      </c>
    </row>
    <row r="352" spans="1:32" ht="15">
      <c r="A352" s="5" t="s">
        <v>484</v>
      </c>
      <c r="B352" s="5" t="s">
        <v>43</v>
      </c>
      <c r="C352" s="5" t="s">
        <v>44</v>
      </c>
      <c r="D352" s="5" t="s">
        <v>45</v>
      </c>
      <c r="E352" s="5" t="s">
        <v>128</v>
      </c>
      <c r="F352" s="5" t="s">
        <v>129</v>
      </c>
      <c r="G352" s="5" t="s">
        <v>85</v>
      </c>
      <c r="H352" s="5" t="s">
        <v>189</v>
      </c>
      <c r="I352" s="5" t="s">
        <v>190</v>
      </c>
      <c r="J352" s="8">
        <v>46142.304912291664</v>
      </c>
      <c r="K352" s="8">
        <v>46148.304912291664</v>
      </c>
      <c r="L352" s="8">
        <v>46150.304912291664</v>
      </c>
      <c r="M352" s="8">
        <v>46170.304912291664</v>
      </c>
      <c r="N352" s="8">
        <v>46162.304912291664</v>
      </c>
      <c r="O352" s="11">
        <v>29993</v>
      </c>
      <c r="P352" s="11">
        <v>23047</v>
      </c>
      <c r="Q352" s="8">
        <v>46163.304912291664</v>
      </c>
      <c r="R352" s="8">
        <v>46216.304912291664</v>
      </c>
      <c r="S352" s="5">
        <v>45</v>
      </c>
      <c r="T352" s="5" t="s">
        <v>62</v>
      </c>
      <c r="U352" s="5" t="s">
        <v>63</v>
      </c>
      <c r="V352" s="11">
        <f t="shared" si="35"/>
        <v>6946</v>
      </c>
      <c r="W352" s="14">
        <f t="shared" si="36"/>
        <v>0.23158737038642349</v>
      </c>
      <c r="X352" s="17">
        <f>IF(N352="",'Project Guide'!$B$7-L352,N352-L352)</f>
        <v>12</v>
      </c>
      <c r="Y352" s="5" t="str">
        <f t="shared" si="37"/>
        <v>On Time</v>
      </c>
      <c r="Z352" s="17">
        <f>IF(N352="",MAX(0,'Project Guide'!$B$7-M352),MAX(0,N352-M352))</f>
        <v>0</v>
      </c>
      <c r="AA352" s="11">
        <f t="shared" si="38"/>
        <v>0</v>
      </c>
      <c r="AB352" s="17">
        <f>IF(Q352="","",IF(R352="",'Project Guide'!$B$7-Q352,R352-Q352))</f>
        <v>53</v>
      </c>
      <c r="AC352" s="5" t="str">
        <f>IF(Q352="","Not Invoiced",IF(R352&lt;&gt;"","Paid",IF('Project Guide'!$B$7&gt;Q352+S352,"Overdue","Open")))</f>
        <v>Paid</v>
      </c>
      <c r="AD352" s="11">
        <f t="shared" si="39"/>
        <v>0</v>
      </c>
      <c r="AE352" s="5" t="str">
        <f t="shared" si="40"/>
        <v>2026-05</v>
      </c>
      <c r="AF352" s="44" t="str">
        <f t="shared" si="41"/>
        <v>Monitor</v>
      </c>
    </row>
    <row r="353" spans="1:32" ht="15">
      <c r="A353" s="5" t="s">
        <v>485</v>
      </c>
      <c r="B353" s="5" t="s">
        <v>142</v>
      </c>
      <c r="C353" s="5" t="s">
        <v>143</v>
      </c>
      <c r="D353" s="5" t="s">
        <v>56</v>
      </c>
      <c r="E353" s="5" t="s">
        <v>92</v>
      </c>
      <c r="F353" s="5" t="s">
        <v>93</v>
      </c>
      <c r="G353" s="5" t="s">
        <v>94</v>
      </c>
      <c r="H353" s="5" t="s">
        <v>78</v>
      </c>
      <c r="I353" s="5" t="s">
        <v>79</v>
      </c>
      <c r="J353" s="8">
        <v>46148.09029122685</v>
      </c>
      <c r="K353" s="8">
        <v>46151.09029122685</v>
      </c>
      <c r="L353" s="8">
        <v>46152.09029122685</v>
      </c>
      <c r="M353" s="8">
        <v>46179.09029122685</v>
      </c>
      <c r="N353" s="8">
        <v>46177.09029122685</v>
      </c>
      <c r="O353" s="11">
        <v>35204</v>
      </c>
      <c r="P353" s="11">
        <v>23436</v>
      </c>
      <c r="Q353" s="8">
        <v>46178.09029122685</v>
      </c>
      <c r="R353" s="8"/>
      <c r="S353" s="5">
        <v>30</v>
      </c>
      <c r="T353" s="5" t="s">
        <v>62</v>
      </c>
      <c r="U353" s="5" t="s">
        <v>63</v>
      </c>
      <c r="V353" s="11">
        <f t="shared" si="35"/>
        <v>11768</v>
      </c>
      <c r="W353" s="14">
        <f t="shared" si="36"/>
        <v>0.33428019543233722</v>
      </c>
      <c r="X353" s="17">
        <f>IF(N353="",'Project Guide'!$B$7-L353,N353-L353)</f>
        <v>25</v>
      </c>
      <c r="Y353" s="5" t="str">
        <f t="shared" si="37"/>
        <v>On Time</v>
      </c>
      <c r="Z353" s="17">
        <f>IF(N353="",MAX(0,'Project Guide'!$B$7-M353),MAX(0,N353-M353))</f>
        <v>0</v>
      </c>
      <c r="AA353" s="11">
        <f t="shared" si="38"/>
        <v>0</v>
      </c>
      <c r="AB353" s="17">
        <f>IF(Q353="","",IF(R353="",'Project Guide'!$B$7-Q353,R353-Q353))</f>
        <v>66.90970877314976</v>
      </c>
      <c r="AC353" s="5" t="str">
        <f>IF(Q353="","Not Invoiced",IF(R353&lt;&gt;"","Paid",IF('Project Guide'!$B$7&gt;Q353+S353,"Overdue","Open")))</f>
        <v>Overdue</v>
      </c>
      <c r="AD353" s="11">
        <f t="shared" si="39"/>
        <v>35204</v>
      </c>
      <c r="AE353" s="5" t="str">
        <f t="shared" si="40"/>
        <v>2026-05</v>
      </c>
      <c r="AF353" s="44" t="str">
        <f t="shared" si="41"/>
        <v>P1</v>
      </c>
    </row>
    <row r="354" spans="1:32" ht="15">
      <c r="A354" s="5" t="s">
        <v>486</v>
      </c>
      <c r="B354" s="5" t="s">
        <v>161</v>
      </c>
      <c r="C354" s="5" t="s">
        <v>162</v>
      </c>
      <c r="D354" s="5" t="s">
        <v>67</v>
      </c>
      <c r="E354" s="5" t="s">
        <v>83</v>
      </c>
      <c r="F354" s="5" t="s">
        <v>84</v>
      </c>
      <c r="G354" s="5" t="s">
        <v>85</v>
      </c>
      <c r="H354" s="5" t="s">
        <v>78</v>
      </c>
      <c r="I354" s="5" t="s">
        <v>79</v>
      </c>
      <c r="J354" s="8">
        <v>46149.281387835646</v>
      </c>
      <c r="K354" s="8">
        <v>46152.281387835646</v>
      </c>
      <c r="L354" s="8">
        <v>46152.281387835646</v>
      </c>
      <c r="M354" s="8">
        <v>46168.281387835646</v>
      </c>
      <c r="N354" s="8">
        <v>46161.281387835646</v>
      </c>
      <c r="O354" s="11">
        <v>7635</v>
      </c>
      <c r="P354" s="11">
        <v>6172</v>
      </c>
      <c r="Q354" s="8">
        <v>46162.281387835646</v>
      </c>
      <c r="R354" s="8">
        <v>46200.281387835646</v>
      </c>
      <c r="S354" s="5">
        <v>30</v>
      </c>
      <c r="T354" s="5" t="s">
        <v>62</v>
      </c>
      <c r="U354" s="5" t="s">
        <v>63</v>
      </c>
      <c r="V354" s="11">
        <f t="shared" si="35"/>
        <v>1463</v>
      </c>
      <c r="W354" s="14">
        <f t="shared" si="36"/>
        <v>0.19161755075311068</v>
      </c>
      <c r="X354" s="17">
        <f>IF(N354="",'Project Guide'!$B$7-L354,N354-L354)</f>
        <v>9</v>
      </c>
      <c r="Y354" s="5" t="str">
        <f t="shared" si="37"/>
        <v>On Time</v>
      </c>
      <c r="Z354" s="17">
        <f>IF(N354="",MAX(0,'Project Guide'!$B$7-M354),MAX(0,N354-M354))</f>
        <v>0</v>
      </c>
      <c r="AA354" s="11">
        <f t="shared" si="38"/>
        <v>0</v>
      </c>
      <c r="AB354" s="17">
        <f>IF(Q354="","",IF(R354="",'Project Guide'!$B$7-Q354,R354-Q354))</f>
        <v>38</v>
      </c>
      <c r="AC354" s="5" t="str">
        <f>IF(Q354="","Not Invoiced",IF(R354&lt;&gt;"","Paid",IF('Project Guide'!$B$7&gt;Q354+S354,"Overdue","Open")))</f>
        <v>Paid</v>
      </c>
      <c r="AD354" s="11">
        <f t="shared" si="39"/>
        <v>0</v>
      </c>
      <c r="AE354" s="5" t="str">
        <f t="shared" si="40"/>
        <v>2026-05</v>
      </c>
      <c r="AF354" s="44" t="str">
        <f t="shared" si="41"/>
        <v>Monitor</v>
      </c>
    </row>
    <row r="355" spans="1:32" ht="15">
      <c r="A355" s="5" t="s">
        <v>487</v>
      </c>
      <c r="B355" s="5" t="s">
        <v>113</v>
      </c>
      <c r="C355" s="5" t="s">
        <v>114</v>
      </c>
      <c r="D355" s="5" t="s">
        <v>91</v>
      </c>
      <c r="E355" s="5" t="s">
        <v>83</v>
      </c>
      <c r="F355" s="5" t="s">
        <v>84</v>
      </c>
      <c r="G355" s="5" t="s">
        <v>85</v>
      </c>
      <c r="H355" s="5" t="s">
        <v>75</v>
      </c>
      <c r="I355" s="5" t="s">
        <v>76</v>
      </c>
      <c r="J355" s="8">
        <v>46142.552061759263</v>
      </c>
      <c r="K355" s="8">
        <v>46149.552061759263</v>
      </c>
      <c r="L355" s="8">
        <v>46152.552061759263</v>
      </c>
      <c r="M355" s="8">
        <v>46170.552061759263</v>
      </c>
      <c r="N355" s="8">
        <v>46168.552061759263</v>
      </c>
      <c r="O355" s="11">
        <v>5249</v>
      </c>
      <c r="P355" s="11">
        <v>3564</v>
      </c>
      <c r="Q355" s="8">
        <v>46169.552061759263</v>
      </c>
      <c r="R355" s="8">
        <v>46220.552061759263</v>
      </c>
      <c r="S355" s="5">
        <v>45</v>
      </c>
      <c r="T355" s="5" t="s">
        <v>62</v>
      </c>
      <c r="U355" s="5" t="s">
        <v>63</v>
      </c>
      <c r="V355" s="11">
        <f t="shared" si="35"/>
        <v>1685</v>
      </c>
      <c r="W355" s="14">
        <f t="shared" si="36"/>
        <v>0.3210135263859783</v>
      </c>
      <c r="X355" s="17">
        <f>IF(N355="",'Project Guide'!$B$7-L355,N355-L355)</f>
        <v>16</v>
      </c>
      <c r="Y355" s="5" t="str">
        <f t="shared" si="37"/>
        <v>On Time</v>
      </c>
      <c r="Z355" s="17">
        <f>IF(N355="",MAX(0,'Project Guide'!$B$7-M355),MAX(0,N355-M355))</f>
        <v>0</v>
      </c>
      <c r="AA355" s="11">
        <f t="shared" si="38"/>
        <v>0</v>
      </c>
      <c r="AB355" s="17">
        <f>IF(Q355="","",IF(R355="",'Project Guide'!$B$7-Q355,R355-Q355))</f>
        <v>51</v>
      </c>
      <c r="AC355" s="5" t="str">
        <f>IF(Q355="","Not Invoiced",IF(R355&lt;&gt;"","Paid",IF('Project Guide'!$B$7&gt;Q355+S355,"Overdue","Open")))</f>
        <v>Paid</v>
      </c>
      <c r="AD355" s="11">
        <f t="shared" si="39"/>
        <v>0</v>
      </c>
      <c r="AE355" s="5" t="str">
        <f t="shared" si="40"/>
        <v>2026-05</v>
      </c>
      <c r="AF355" s="44" t="str">
        <f t="shared" si="41"/>
        <v>Monitor</v>
      </c>
    </row>
    <row r="356" spans="1:32" ht="15">
      <c r="A356" s="5" t="s">
        <v>488</v>
      </c>
      <c r="B356" s="5" t="s">
        <v>65</v>
      </c>
      <c r="C356" s="5" t="s">
        <v>66</v>
      </c>
      <c r="D356" s="5" t="s">
        <v>67</v>
      </c>
      <c r="E356" s="5" t="s">
        <v>150</v>
      </c>
      <c r="F356" s="5" t="s">
        <v>151</v>
      </c>
      <c r="G356" s="5" t="s">
        <v>117</v>
      </c>
      <c r="H356" s="5" t="s">
        <v>60</v>
      </c>
      <c r="I356" s="5" t="s">
        <v>61</v>
      </c>
      <c r="J356" s="8">
        <v>46150.718073124997</v>
      </c>
      <c r="K356" s="8">
        <v>46151.718073124997</v>
      </c>
      <c r="L356" s="8">
        <v>46153.718073124997</v>
      </c>
      <c r="M356" s="8">
        <v>46238.718073124997</v>
      </c>
      <c r="N356" s="8">
        <v>46234.718073124997</v>
      </c>
      <c r="O356" s="11">
        <v>21589</v>
      </c>
      <c r="P356" s="11">
        <v>16433</v>
      </c>
      <c r="Q356" s="8">
        <v>46239.718073124997</v>
      </c>
      <c r="R356" s="8"/>
      <c r="S356" s="5">
        <v>45</v>
      </c>
      <c r="T356" s="5" t="s">
        <v>62</v>
      </c>
      <c r="U356" s="5" t="s">
        <v>63</v>
      </c>
      <c r="V356" s="11">
        <f t="shared" si="35"/>
        <v>5156</v>
      </c>
      <c r="W356" s="14">
        <f t="shared" si="36"/>
        <v>0.23882532771318726</v>
      </c>
      <c r="X356" s="17">
        <f>IF(N356="",'Project Guide'!$B$7-L356,N356-L356)</f>
        <v>81</v>
      </c>
      <c r="Y356" s="5" t="str">
        <f t="shared" si="37"/>
        <v>On Time</v>
      </c>
      <c r="Z356" s="17">
        <f>IF(N356="",MAX(0,'Project Guide'!$B$7-M356),MAX(0,N356-M356))</f>
        <v>0</v>
      </c>
      <c r="AA356" s="11">
        <f t="shared" si="38"/>
        <v>0</v>
      </c>
      <c r="AB356" s="17">
        <f>IF(Q356="","",IF(R356="",'Project Guide'!$B$7-Q356,R356-Q356))</f>
        <v>5.2819268750026822</v>
      </c>
      <c r="AC356" s="5" t="str">
        <f>IF(Q356="","Not Invoiced",IF(R356&lt;&gt;"","Paid",IF('Project Guide'!$B$7&gt;Q356+S356,"Overdue","Open")))</f>
        <v>Open</v>
      </c>
      <c r="AD356" s="11">
        <f t="shared" si="39"/>
        <v>21589</v>
      </c>
      <c r="AE356" s="5" t="str">
        <f t="shared" si="40"/>
        <v>2026-05</v>
      </c>
      <c r="AF356" s="44" t="str">
        <f t="shared" si="41"/>
        <v>Monitor</v>
      </c>
    </row>
    <row r="357" spans="1:32" ht="15">
      <c r="A357" s="5" t="s">
        <v>489</v>
      </c>
      <c r="B357" s="5" t="s">
        <v>43</v>
      </c>
      <c r="C357" s="5" t="s">
        <v>44</v>
      </c>
      <c r="D357" s="5" t="s">
        <v>45</v>
      </c>
      <c r="E357" s="5" t="s">
        <v>99</v>
      </c>
      <c r="F357" s="5" t="s">
        <v>100</v>
      </c>
      <c r="G357" s="5" t="s">
        <v>101</v>
      </c>
      <c r="H357" s="5" t="s">
        <v>75</v>
      </c>
      <c r="I357" s="5" t="s">
        <v>76</v>
      </c>
      <c r="J357" s="8">
        <v>46151.686978750004</v>
      </c>
      <c r="K357" s="8">
        <v>46152.686978750004</v>
      </c>
      <c r="L357" s="8">
        <v>46154.686978750004</v>
      </c>
      <c r="M357" s="8">
        <v>46203.686978750004</v>
      </c>
      <c r="N357" s="8">
        <v>46218.686978750004</v>
      </c>
      <c r="O357" s="11">
        <v>22737</v>
      </c>
      <c r="P357" s="11">
        <v>16803</v>
      </c>
      <c r="Q357" s="8">
        <v>46223.686978750004</v>
      </c>
      <c r="R357" s="8"/>
      <c r="S357" s="5">
        <v>30</v>
      </c>
      <c r="T357" s="5" t="s">
        <v>121</v>
      </c>
      <c r="U357" s="5" t="s">
        <v>122</v>
      </c>
      <c r="V357" s="11">
        <f t="shared" si="35"/>
        <v>5934</v>
      </c>
      <c r="W357" s="14">
        <f t="shared" si="36"/>
        <v>0.26098429872014778</v>
      </c>
      <c r="X357" s="17">
        <f>IF(N357="",'Project Guide'!$B$7-L357,N357-L357)</f>
        <v>64</v>
      </c>
      <c r="Y357" s="5" t="str">
        <f t="shared" si="37"/>
        <v>Late</v>
      </c>
      <c r="Z357" s="17">
        <f>IF(N357="",MAX(0,'Project Guide'!$B$7-M357),MAX(0,N357-M357))</f>
        <v>15</v>
      </c>
      <c r="AA357" s="11">
        <f t="shared" si="38"/>
        <v>22737</v>
      </c>
      <c r="AB357" s="17">
        <f>IF(Q357="","",IF(R357="",'Project Guide'!$B$7-Q357,R357-Q357))</f>
        <v>21.313021249996382</v>
      </c>
      <c r="AC357" s="5" t="str">
        <f>IF(Q357="","Not Invoiced",IF(R357&lt;&gt;"","Paid",IF('Project Guide'!$B$7&gt;Q357+S357,"Overdue","Open")))</f>
        <v>Open</v>
      </c>
      <c r="AD357" s="11">
        <f t="shared" si="39"/>
        <v>22737</v>
      </c>
      <c r="AE357" s="5" t="str">
        <f t="shared" si="40"/>
        <v>2026-05</v>
      </c>
      <c r="AF357" s="44" t="str">
        <f t="shared" si="41"/>
        <v>P1</v>
      </c>
    </row>
    <row r="358" spans="1:32" ht="15">
      <c r="A358" s="5" t="s">
        <v>490</v>
      </c>
      <c r="B358" s="5" t="s">
        <v>161</v>
      </c>
      <c r="C358" s="5" t="s">
        <v>162</v>
      </c>
      <c r="D358" s="5" t="s">
        <v>67</v>
      </c>
      <c r="E358" s="5" t="s">
        <v>92</v>
      </c>
      <c r="F358" s="5" t="s">
        <v>93</v>
      </c>
      <c r="G358" s="5" t="s">
        <v>94</v>
      </c>
      <c r="H358" s="5" t="s">
        <v>75</v>
      </c>
      <c r="I358" s="5" t="s">
        <v>76</v>
      </c>
      <c r="J358" s="8">
        <v>46149.48745390046</v>
      </c>
      <c r="K358" s="8">
        <v>46155.48745390046</v>
      </c>
      <c r="L358" s="8">
        <v>46155.48745390046</v>
      </c>
      <c r="M358" s="8">
        <v>46193.48745390046</v>
      </c>
      <c r="N358" s="8">
        <v>46197.48745390046</v>
      </c>
      <c r="O358" s="11">
        <v>23122</v>
      </c>
      <c r="P358" s="11">
        <v>15667</v>
      </c>
      <c r="Q358" s="8">
        <v>46198.48745390046</v>
      </c>
      <c r="R358" s="8"/>
      <c r="S358" s="5">
        <v>45</v>
      </c>
      <c r="T358" s="5" t="s">
        <v>135</v>
      </c>
      <c r="U358" s="5" t="s">
        <v>136</v>
      </c>
      <c r="V358" s="11">
        <f t="shared" si="35"/>
        <v>7455</v>
      </c>
      <c r="W358" s="14">
        <f t="shared" si="36"/>
        <v>0.32242020586454456</v>
      </c>
      <c r="X358" s="17">
        <f>IF(N358="",'Project Guide'!$B$7-L358,N358-L358)</f>
        <v>42</v>
      </c>
      <c r="Y358" s="5" t="str">
        <f t="shared" si="37"/>
        <v>Late</v>
      </c>
      <c r="Z358" s="17">
        <f>IF(N358="",MAX(0,'Project Guide'!$B$7-M358),MAX(0,N358-M358))</f>
        <v>4</v>
      </c>
      <c r="AA358" s="11">
        <f t="shared" si="38"/>
        <v>23122</v>
      </c>
      <c r="AB358" s="17">
        <f>IF(Q358="","",IF(R358="",'Project Guide'!$B$7-Q358,R358-Q358))</f>
        <v>46.512546099540486</v>
      </c>
      <c r="AC358" s="5" t="str">
        <f>IF(Q358="","Not Invoiced",IF(R358&lt;&gt;"","Paid",IF('Project Guide'!$B$7&gt;Q358+S358,"Overdue","Open")))</f>
        <v>Overdue</v>
      </c>
      <c r="AD358" s="11">
        <f t="shared" si="39"/>
        <v>23122</v>
      </c>
      <c r="AE358" s="5" t="str">
        <f t="shared" si="40"/>
        <v>2026-05</v>
      </c>
      <c r="AF358" s="44" t="str">
        <f t="shared" si="41"/>
        <v>P1</v>
      </c>
    </row>
    <row r="359" spans="1:32" ht="15">
      <c r="A359" s="5" t="s">
        <v>491</v>
      </c>
      <c r="B359" s="5" t="s">
        <v>124</v>
      </c>
      <c r="C359" s="5" t="s">
        <v>125</v>
      </c>
      <c r="D359" s="5" t="s">
        <v>56</v>
      </c>
      <c r="E359" s="5" t="s">
        <v>128</v>
      </c>
      <c r="F359" s="5" t="s">
        <v>129</v>
      </c>
      <c r="G359" s="5" t="s">
        <v>85</v>
      </c>
      <c r="H359" s="5" t="s">
        <v>75</v>
      </c>
      <c r="I359" s="5" t="s">
        <v>76</v>
      </c>
      <c r="J359" s="8">
        <v>46149.640203020834</v>
      </c>
      <c r="K359" s="8">
        <v>46151.640203020834</v>
      </c>
      <c r="L359" s="8">
        <v>46155.640203020834</v>
      </c>
      <c r="M359" s="8">
        <v>46186.640203020834</v>
      </c>
      <c r="N359" s="8">
        <v>46199.640203020834</v>
      </c>
      <c r="O359" s="11">
        <v>10388</v>
      </c>
      <c r="P359" s="11">
        <v>7215</v>
      </c>
      <c r="Q359" s="8">
        <v>46203.640203020834</v>
      </c>
      <c r="R359" s="8"/>
      <c r="S359" s="5">
        <v>30</v>
      </c>
      <c r="T359" s="5" t="s">
        <v>121</v>
      </c>
      <c r="U359" s="5" t="s">
        <v>122</v>
      </c>
      <c r="V359" s="11">
        <f t="shared" si="35"/>
        <v>3173</v>
      </c>
      <c r="W359" s="14">
        <f t="shared" si="36"/>
        <v>0.30544859453215251</v>
      </c>
      <c r="X359" s="17">
        <f>IF(N359="",'Project Guide'!$B$7-L359,N359-L359)</f>
        <v>44</v>
      </c>
      <c r="Y359" s="5" t="str">
        <f t="shared" si="37"/>
        <v>Late</v>
      </c>
      <c r="Z359" s="17">
        <f>IF(N359="",MAX(0,'Project Guide'!$B$7-M359),MAX(0,N359-M359))</f>
        <v>13</v>
      </c>
      <c r="AA359" s="11">
        <f t="shared" si="38"/>
        <v>10388</v>
      </c>
      <c r="AB359" s="17">
        <f>IF(Q359="","",IF(R359="",'Project Guide'!$B$7-Q359,R359-Q359))</f>
        <v>41.359796979166276</v>
      </c>
      <c r="AC359" s="5" t="str">
        <f>IF(Q359="","Not Invoiced",IF(R359&lt;&gt;"","Paid",IF('Project Guide'!$B$7&gt;Q359+S359,"Overdue","Open")))</f>
        <v>Overdue</v>
      </c>
      <c r="AD359" s="11">
        <f t="shared" si="39"/>
        <v>10388</v>
      </c>
      <c r="AE359" s="5" t="str">
        <f t="shared" si="40"/>
        <v>2026-05</v>
      </c>
      <c r="AF359" s="44" t="str">
        <f t="shared" si="41"/>
        <v>P1</v>
      </c>
    </row>
    <row r="360" spans="1:32" ht="15">
      <c r="A360" s="5" t="s">
        <v>492</v>
      </c>
      <c r="B360" s="5" t="s">
        <v>161</v>
      </c>
      <c r="C360" s="5" t="s">
        <v>162</v>
      </c>
      <c r="D360" s="5" t="s">
        <v>67</v>
      </c>
      <c r="E360" s="5" t="s">
        <v>92</v>
      </c>
      <c r="F360" s="5" t="s">
        <v>93</v>
      </c>
      <c r="G360" s="5" t="s">
        <v>94</v>
      </c>
      <c r="H360" s="5" t="s">
        <v>86</v>
      </c>
      <c r="I360" s="5" t="s">
        <v>87</v>
      </c>
      <c r="J360" s="8">
        <v>46150.424552685188</v>
      </c>
      <c r="K360" s="8">
        <v>46157.424552685188</v>
      </c>
      <c r="L360" s="8">
        <v>46157.424552685188</v>
      </c>
      <c r="M360" s="8">
        <v>46185.424552685188</v>
      </c>
      <c r="N360" s="8">
        <v>46183.424552685188</v>
      </c>
      <c r="O360" s="11">
        <v>36427</v>
      </c>
      <c r="P360" s="11">
        <v>27155</v>
      </c>
      <c r="Q360" s="8">
        <v>46185.424552685188</v>
      </c>
      <c r="R360" s="8"/>
      <c r="S360" s="5">
        <v>60</v>
      </c>
      <c r="T360" s="5" t="s">
        <v>62</v>
      </c>
      <c r="U360" s="5" t="s">
        <v>63</v>
      </c>
      <c r="V360" s="11">
        <f t="shared" si="35"/>
        <v>9272</v>
      </c>
      <c r="W360" s="14">
        <f t="shared" si="36"/>
        <v>0.25453647020067532</v>
      </c>
      <c r="X360" s="17">
        <f>IF(N360="",'Project Guide'!$B$7-L360,N360-L360)</f>
        <v>26</v>
      </c>
      <c r="Y360" s="5" t="str">
        <f t="shared" si="37"/>
        <v>On Time</v>
      </c>
      <c r="Z360" s="17">
        <f>IF(N360="",MAX(0,'Project Guide'!$B$7-M360),MAX(0,N360-M360))</f>
        <v>0</v>
      </c>
      <c r="AA360" s="11">
        <f t="shared" si="38"/>
        <v>0</v>
      </c>
      <c r="AB360" s="17">
        <f>IF(Q360="","",IF(R360="",'Project Guide'!$B$7-Q360,R360-Q360))</f>
        <v>59.575447314811754</v>
      </c>
      <c r="AC360" s="5" t="str">
        <f>IF(Q360="","Not Invoiced",IF(R360&lt;&gt;"","Paid",IF('Project Guide'!$B$7&gt;Q360+S360,"Overdue","Open")))</f>
        <v>Open</v>
      </c>
      <c r="AD360" s="11">
        <f t="shared" si="39"/>
        <v>36427</v>
      </c>
      <c r="AE360" s="5" t="str">
        <f t="shared" si="40"/>
        <v>2026-05</v>
      </c>
      <c r="AF360" s="44" t="str">
        <f t="shared" si="41"/>
        <v>Monitor</v>
      </c>
    </row>
    <row r="361" spans="1:32" ht="15">
      <c r="A361" s="5" t="s">
        <v>493</v>
      </c>
      <c r="B361" s="5" t="s">
        <v>138</v>
      </c>
      <c r="C361" s="5" t="s">
        <v>139</v>
      </c>
      <c r="D361" s="5" t="s">
        <v>98</v>
      </c>
      <c r="E361" s="5" t="s">
        <v>72</v>
      </c>
      <c r="F361" s="5" t="s">
        <v>73</v>
      </c>
      <c r="G361" s="5" t="s">
        <v>74</v>
      </c>
      <c r="H361" s="5" t="s">
        <v>75</v>
      </c>
      <c r="I361" s="5" t="s">
        <v>76</v>
      </c>
      <c r="J361" s="8">
        <v>46139.103007581019</v>
      </c>
      <c r="K361" s="8">
        <v>46155.103007581019</v>
      </c>
      <c r="L361" s="8">
        <v>46158.103007581019</v>
      </c>
      <c r="M361" s="8">
        <v>46213.103007581019</v>
      </c>
      <c r="N361" s="8">
        <v>46216.103007581019</v>
      </c>
      <c r="O361" s="11">
        <v>13887</v>
      </c>
      <c r="P361" s="11">
        <v>9796</v>
      </c>
      <c r="Q361" s="8">
        <v>46217.103007581019</v>
      </c>
      <c r="R361" s="8"/>
      <c r="S361" s="5">
        <v>60</v>
      </c>
      <c r="T361" s="5" t="s">
        <v>130</v>
      </c>
      <c r="U361" s="5" t="s">
        <v>131</v>
      </c>
      <c r="V361" s="11">
        <f t="shared" si="35"/>
        <v>4091</v>
      </c>
      <c r="W361" s="14">
        <f t="shared" si="36"/>
        <v>0.2945920645207748</v>
      </c>
      <c r="X361" s="17">
        <f>IF(N361="",'Project Guide'!$B$7-L361,N361-L361)</f>
        <v>58</v>
      </c>
      <c r="Y361" s="5" t="str">
        <f t="shared" si="37"/>
        <v>Late</v>
      </c>
      <c r="Z361" s="17">
        <f>IF(N361="",MAX(0,'Project Guide'!$B$7-M361),MAX(0,N361-M361))</f>
        <v>3</v>
      </c>
      <c r="AA361" s="11">
        <f t="shared" si="38"/>
        <v>13887</v>
      </c>
      <c r="AB361" s="17">
        <f>IF(Q361="","",IF(R361="",'Project Guide'!$B$7-Q361,R361-Q361))</f>
        <v>27.896992418980517</v>
      </c>
      <c r="AC361" s="5" t="str">
        <f>IF(Q361="","Not Invoiced",IF(R361&lt;&gt;"","Paid",IF('Project Guide'!$B$7&gt;Q361+S361,"Overdue","Open")))</f>
        <v>Open</v>
      </c>
      <c r="AD361" s="11">
        <f t="shared" si="39"/>
        <v>13887</v>
      </c>
      <c r="AE361" s="5" t="str">
        <f t="shared" si="40"/>
        <v>2026-05</v>
      </c>
      <c r="AF361" s="44" t="str">
        <f t="shared" si="41"/>
        <v>P3</v>
      </c>
    </row>
    <row r="362" spans="1:32" ht="15">
      <c r="A362" s="5" t="s">
        <v>494</v>
      </c>
      <c r="B362" s="5" t="s">
        <v>133</v>
      </c>
      <c r="C362" s="5" t="s">
        <v>134</v>
      </c>
      <c r="D362" s="5" t="s">
        <v>45</v>
      </c>
      <c r="E362" s="5" t="s">
        <v>128</v>
      </c>
      <c r="F362" s="5" t="s">
        <v>129</v>
      </c>
      <c r="G362" s="5" t="s">
        <v>85</v>
      </c>
      <c r="H362" s="5" t="s">
        <v>75</v>
      </c>
      <c r="I362" s="5" t="s">
        <v>76</v>
      </c>
      <c r="J362" s="8">
        <v>46154.92398634259</v>
      </c>
      <c r="K362" s="8">
        <v>46157.92398634259</v>
      </c>
      <c r="L362" s="8">
        <v>46158.92398634259</v>
      </c>
      <c r="M362" s="8">
        <v>46188.92398634259</v>
      </c>
      <c r="N362" s="8">
        <v>46184.92398634259</v>
      </c>
      <c r="O362" s="11">
        <v>18791</v>
      </c>
      <c r="P362" s="11">
        <v>12348</v>
      </c>
      <c r="Q362" s="8">
        <v>46189.92398634259</v>
      </c>
      <c r="R362" s="8"/>
      <c r="S362" s="5">
        <v>60</v>
      </c>
      <c r="T362" s="5" t="s">
        <v>62</v>
      </c>
      <c r="U362" s="5" t="s">
        <v>63</v>
      </c>
      <c r="V362" s="11">
        <f t="shared" si="35"/>
        <v>6443</v>
      </c>
      <c r="W362" s="14">
        <f t="shared" si="36"/>
        <v>0.34287690915863978</v>
      </c>
      <c r="X362" s="17">
        <f>IF(N362="",'Project Guide'!$B$7-L362,N362-L362)</f>
        <v>26</v>
      </c>
      <c r="Y362" s="5" t="str">
        <f t="shared" si="37"/>
        <v>On Time</v>
      </c>
      <c r="Z362" s="17">
        <f>IF(N362="",MAX(0,'Project Guide'!$B$7-M362),MAX(0,N362-M362))</f>
        <v>0</v>
      </c>
      <c r="AA362" s="11">
        <f t="shared" si="38"/>
        <v>0</v>
      </c>
      <c r="AB362" s="17">
        <f>IF(Q362="","",IF(R362="",'Project Guide'!$B$7-Q362,R362-Q362))</f>
        <v>55.076013657409931</v>
      </c>
      <c r="AC362" s="5" t="str">
        <f>IF(Q362="","Not Invoiced",IF(R362&lt;&gt;"","Paid",IF('Project Guide'!$B$7&gt;Q362+S362,"Overdue","Open")))</f>
        <v>Open</v>
      </c>
      <c r="AD362" s="11">
        <f t="shared" si="39"/>
        <v>18791</v>
      </c>
      <c r="AE362" s="5" t="str">
        <f t="shared" si="40"/>
        <v>2026-05</v>
      </c>
      <c r="AF362" s="44" t="str">
        <f t="shared" si="41"/>
        <v>Monitor</v>
      </c>
    </row>
    <row r="363" spans="1:32" ht="15">
      <c r="A363" s="5" t="s">
        <v>495</v>
      </c>
      <c r="B363" s="5" t="s">
        <v>133</v>
      </c>
      <c r="C363" s="5" t="s">
        <v>134</v>
      </c>
      <c r="D363" s="5" t="s">
        <v>45</v>
      </c>
      <c r="E363" s="5" t="s">
        <v>128</v>
      </c>
      <c r="F363" s="5" t="s">
        <v>129</v>
      </c>
      <c r="G363" s="5" t="s">
        <v>85</v>
      </c>
      <c r="H363" s="5" t="s">
        <v>75</v>
      </c>
      <c r="I363" s="5" t="s">
        <v>76</v>
      </c>
      <c r="J363" s="8">
        <v>46164.473346469909</v>
      </c>
      <c r="K363" s="8">
        <v>46165.473346469909</v>
      </c>
      <c r="L363" s="8">
        <v>46165.473346469909</v>
      </c>
      <c r="M363" s="8">
        <v>46189.473346469909</v>
      </c>
      <c r="N363" s="8">
        <v>46188.473346469909</v>
      </c>
      <c r="O363" s="11">
        <v>29070</v>
      </c>
      <c r="P363" s="11">
        <v>20188</v>
      </c>
      <c r="Q363" s="8">
        <v>46191.473346469909</v>
      </c>
      <c r="R363" s="8">
        <v>46237.473346469909</v>
      </c>
      <c r="S363" s="5">
        <v>45</v>
      </c>
      <c r="T363" s="5" t="s">
        <v>62</v>
      </c>
      <c r="U363" s="5" t="s">
        <v>63</v>
      </c>
      <c r="V363" s="11">
        <f t="shared" si="35"/>
        <v>8882</v>
      </c>
      <c r="W363" s="14">
        <f t="shared" si="36"/>
        <v>0.30553835569315446</v>
      </c>
      <c r="X363" s="17">
        <f>IF(N363="",'Project Guide'!$B$7-L363,N363-L363)</f>
        <v>23</v>
      </c>
      <c r="Y363" s="5" t="str">
        <f t="shared" si="37"/>
        <v>On Time</v>
      </c>
      <c r="Z363" s="17">
        <f>IF(N363="",MAX(0,'Project Guide'!$B$7-M363),MAX(0,N363-M363))</f>
        <v>0</v>
      </c>
      <c r="AA363" s="11">
        <f t="shared" si="38"/>
        <v>0</v>
      </c>
      <c r="AB363" s="17">
        <f>IF(Q363="","",IF(R363="",'Project Guide'!$B$7-Q363,R363-Q363))</f>
        <v>46</v>
      </c>
      <c r="AC363" s="5" t="str">
        <f>IF(Q363="","Not Invoiced",IF(R363&lt;&gt;"","Paid",IF('Project Guide'!$B$7&gt;Q363+S363,"Overdue","Open")))</f>
        <v>Paid</v>
      </c>
      <c r="AD363" s="11">
        <f t="shared" si="39"/>
        <v>0</v>
      </c>
      <c r="AE363" s="5" t="str">
        <f t="shared" si="40"/>
        <v>2026-05</v>
      </c>
      <c r="AF363" s="44" t="str">
        <f t="shared" si="41"/>
        <v>Monitor</v>
      </c>
    </row>
    <row r="364" spans="1:32" ht="15">
      <c r="A364" s="5" t="s">
        <v>496</v>
      </c>
      <c r="B364" s="5" t="s">
        <v>81</v>
      </c>
      <c r="C364" s="5" t="s">
        <v>82</v>
      </c>
      <c r="D364" s="5" t="s">
        <v>45</v>
      </c>
      <c r="E364" s="5" t="s">
        <v>146</v>
      </c>
      <c r="F364" s="5" t="s">
        <v>147</v>
      </c>
      <c r="G364" s="5" t="s">
        <v>85</v>
      </c>
      <c r="H364" s="5" t="s">
        <v>60</v>
      </c>
      <c r="I364" s="5" t="s">
        <v>61</v>
      </c>
      <c r="J364" s="8">
        <v>46159.568696342591</v>
      </c>
      <c r="K364" s="8">
        <v>46164.568696342591</v>
      </c>
      <c r="L364" s="8">
        <v>46165.568696342591</v>
      </c>
      <c r="M364" s="8">
        <v>46194.568696342591</v>
      </c>
      <c r="N364" s="8">
        <v>46191.568696342591</v>
      </c>
      <c r="O364" s="11">
        <v>24007</v>
      </c>
      <c r="P364" s="11">
        <v>18778</v>
      </c>
      <c r="Q364" s="8">
        <v>46191.568696342591</v>
      </c>
      <c r="R364" s="8">
        <v>46215.568696342591</v>
      </c>
      <c r="S364" s="5">
        <v>30</v>
      </c>
      <c r="T364" s="5" t="s">
        <v>62</v>
      </c>
      <c r="U364" s="5" t="s">
        <v>63</v>
      </c>
      <c r="V364" s="11">
        <f t="shared" si="35"/>
        <v>5229</v>
      </c>
      <c r="W364" s="14">
        <f t="shared" si="36"/>
        <v>0.21781147165410089</v>
      </c>
      <c r="X364" s="17">
        <f>IF(N364="",'Project Guide'!$B$7-L364,N364-L364)</f>
        <v>26</v>
      </c>
      <c r="Y364" s="5" t="str">
        <f t="shared" si="37"/>
        <v>On Time</v>
      </c>
      <c r="Z364" s="17">
        <f>IF(N364="",MAX(0,'Project Guide'!$B$7-M364),MAX(0,N364-M364))</f>
        <v>0</v>
      </c>
      <c r="AA364" s="11">
        <f t="shared" si="38"/>
        <v>0</v>
      </c>
      <c r="AB364" s="17">
        <f>IF(Q364="","",IF(R364="",'Project Guide'!$B$7-Q364,R364-Q364))</f>
        <v>24</v>
      </c>
      <c r="AC364" s="5" t="str">
        <f>IF(Q364="","Not Invoiced",IF(R364&lt;&gt;"","Paid",IF('Project Guide'!$B$7&gt;Q364+S364,"Overdue","Open")))</f>
        <v>Paid</v>
      </c>
      <c r="AD364" s="11">
        <f t="shared" si="39"/>
        <v>0</v>
      </c>
      <c r="AE364" s="5" t="str">
        <f t="shared" si="40"/>
        <v>2026-05</v>
      </c>
      <c r="AF364" s="44" t="str">
        <f t="shared" si="41"/>
        <v>Monitor</v>
      </c>
    </row>
    <row r="365" spans="1:32" ht="15">
      <c r="A365" s="5" t="s">
        <v>497</v>
      </c>
      <c r="B365" s="5" t="s">
        <v>110</v>
      </c>
      <c r="C365" s="5" t="s">
        <v>111</v>
      </c>
      <c r="D365" s="5" t="s">
        <v>91</v>
      </c>
      <c r="E365" s="5" t="s">
        <v>92</v>
      </c>
      <c r="F365" s="5" t="s">
        <v>93</v>
      </c>
      <c r="G365" s="5" t="s">
        <v>94</v>
      </c>
      <c r="H365" s="5" t="s">
        <v>49</v>
      </c>
      <c r="I365" s="5" t="s">
        <v>50</v>
      </c>
      <c r="J365" s="8">
        <v>46159.152727835652</v>
      </c>
      <c r="K365" s="8">
        <v>46163.152727835652</v>
      </c>
      <c r="L365" s="8">
        <v>46166.152727835652</v>
      </c>
      <c r="M365" s="8">
        <v>46204.152727835652</v>
      </c>
      <c r="N365" s="8">
        <v>46223.152727835652</v>
      </c>
      <c r="O365" s="11">
        <v>43809</v>
      </c>
      <c r="P365" s="11">
        <v>34330</v>
      </c>
      <c r="Q365" s="8">
        <v>46227.152727835652</v>
      </c>
      <c r="R365" s="8"/>
      <c r="S365" s="5">
        <v>60</v>
      </c>
      <c r="T365" s="5" t="s">
        <v>121</v>
      </c>
      <c r="U365" s="5" t="s">
        <v>122</v>
      </c>
      <c r="V365" s="11">
        <f t="shared" si="35"/>
        <v>9479</v>
      </c>
      <c r="W365" s="14">
        <f t="shared" si="36"/>
        <v>0.21637106530621561</v>
      </c>
      <c r="X365" s="17">
        <f>IF(N365="",'Project Guide'!$B$7-L365,N365-L365)</f>
        <v>57</v>
      </c>
      <c r="Y365" s="5" t="str">
        <f t="shared" si="37"/>
        <v>Late</v>
      </c>
      <c r="Z365" s="17">
        <f>IF(N365="",MAX(0,'Project Guide'!$B$7-M365),MAX(0,N365-M365))</f>
        <v>19</v>
      </c>
      <c r="AA365" s="11">
        <f t="shared" si="38"/>
        <v>43809</v>
      </c>
      <c r="AB365" s="17">
        <f>IF(Q365="","",IF(R365="",'Project Guide'!$B$7-Q365,R365-Q365))</f>
        <v>17.847272164348396</v>
      </c>
      <c r="AC365" s="5" t="str">
        <f>IF(Q365="","Not Invoiced",IF(R365&lt;&gt;"","Paid",IF('Project Guide'!$B$7&gt;Q365+S365,"Overdue","Open")))</f>
        <v>Open</v>
      </c>
      <c r="AD365" s="11">
        <f t="shared" si="39"/>
        <v>43809</v>
      </c>
      <c r="AE365" s="5" t="str">
        <f t="shared" si="40"/>
        <v>2026-05</v>
      </c>
      <c r="AF365" s="44" t="str">
        <f t="shared" si="41"/>
        <v>P1</v>
      </c>
    </row>
    <row r="366" spans="1:32" ht="15">
      <c r="A366" s="5" t="s">
        <v>498</v>
      </c>
      <c r="B366" s="5" t="s">
        <v>65</v>
      </c>
      <c r="C366" s="5" t="s">
        <v>66</v>
      </c>
      <c r="D366" s="5" t="s">
        <v>67</v>
      </c>
      <c r="E366" s="5" t="s">
        <v>68</v>
      </c>
      <c r="F366" s="5" t="s">
        <v>69</v>
      </c>
      <c r="G366" s="5" t="s">
        <v>70</v>
      </c>
      <c r="H366" s="5" t="s">
        <v>86</v>
      </c>
      <c r="I366" s="5" t="s">
        <v>87</v>
      </c>
      <c r="J366" s="8">
        <v>46163.343230150465</v>
      </c>
      <c r="K366" s="8">
        <v>46165.343230150465</v>
      </c>
      <c r="L366" s="8">
        <v>46167.343230150465</v>
      </c>
      <c r="M366" s="8">
        <v>46207.343230150465</v>
      </c>
      <c r="N366" s="8">
        <v>46207.343230150465</v>
      </c>
      <c r="O366" s="11">
        <v>21983</v>
      </c>
      <c r="P366" s="11">
        <v>14369</v>
      </c>
      <c r="Q366" s="8">
        <v>46208.343230150465</v>
      </c>
      <c r="R366" s="8">
        <v>46233.343230150465</v>
      </c>
      <c r="S366" s="5">
        <v>30</v>
      </c>
      <c r="T366" s="5" t="s">
        <v>62</v>
      </c>
      <c r="U366" s="5" t="s">
        <v>63</v>
      </c>
      <c r="V366" s="11">
        <f t="shared" si="35"/>
        <v>7614</v>
      </c>
      <c r="W366" s="14">
        <f t="shared" si="36"/>
        <v>0.34635854978847291</v>
      </c>
      <c r="X366" s="17">
        <f>IF(N366="",'Project Guide'!$B$7-L366,N366-L366)</f>
        <v>40</v>
      </c>
      <c r="Y366" s="5" t="str">
        <f t="shared" si="37"/>
        <v>On Time</v>
      </c>
      <c r="Z366" s="17">
        <f>IF(N366="",MAX(0,'Project Guide'!$B$7-M366),MAX(0,N366-M366))</f>
        <v>0</v>
      </c>
      <c r="AA366" s="11">
        <f t="shared" si="38"/>
        <v>0</v>
      </c>
      <c r="AB366" s="17">
        <f>IF(Q366="","",IF(R366="",'Project Guide'!$B$7-Q366,R366-Q366))</f>
        <v>25</v>
      </c>
      <c r="AC366" s="5" t="str">
        <f>IF(Q366="","Not Invoiced",IF(R366&lt;&gt;"","Paid",IF('Project Guide'!$B$7&gt;Q366+S366,"Overdue","Open")))</f>
        <v>Paid</v>
      </c>
      <c r="AD366" s="11">
        <f t="shared" si="39"/>
        <v>0</v>
      </c>
      <c r="AE366" s="5" t="str">
        <f t="shared" si="40"/>
        <v>2026-05</v>
      </c>
      <c r="AF366" s="44" t="str">
        <f t="shared" si="41"/>
        <v>Monitor</v>
      </c>
    </row>
    <row r="367" spans="1:32" ht="15">
      <c r="A367" s="5" t="s">
        <v>499</v>
      </c>
      <c r="B367" s="5" t="s">
        <v>103</v>
      </c>
      <c r="C367" s="5" t="s">
        <v>104</v>
      </c>
      <c r="D367" s="5" t="s">
        <v>98</v>
      </c>
      <c r="E367" s="5" t="s">
        <v>146</v>
      </c>
      <c r="F367" s="5" t="s">
        <v>147</v>
      </c>
      <c r="G367" s="5" t="s">
        <v>85</v>
      </c>
      <c r="H367" s="5" t="s">
        <v>60</v>
      </c>
      <c r="I367" s="5" t="s">
        <v>61</v>
      </c>
      <c r="J367" s="8">
        <v>46165.128460057873</v>
      </c>
      <c r="K367" s="8">
        <v>46167.128460057873</v>
      </c>
      <c r="L367" s="8">
        <v>46168.128460057873</v>
      </c>
      <c r="M367" s="8">
        <v>46197.128460057873</v>
      </c>
      <c r="N367" s="8">
        <v>46203.128460057873</v>
      </c>
      <c r="O367" s="11">
        <v>10134</v>
      </c>
      <c r="P367" s="11">
        <v>7184</v>
      </c>
      <c r="Q367" s="8">
        <v>46206.128460057873</v>
      </c>
      <c r="R367" s="8"/>
      <c r="S367" s="5">
        <v>45</v>
      </c>
      <c r="T367" s="5" t="s">
        <v>62</v>
      </c>
      <c r="U367" s="5" t="s">
        <v>63</v>
      </c>
      <c r="V367" s="11">
        <f t="shared" si="35"/>
        <v>2950</v>
      </c>
      <c r="W367" s="14">
        <f t="shared" si="36"/>
        <v>0.2910992697848826</v>
      </c>
      <c r="X367" s="17">
        <f>IF(N367="",'Project Guide'!$B$7-L367,N367-L367)</f>
        <v>35</v>
      </c>
      <c r="Y367" s="5" t="str">
        <f t="shared" si="37"/>
        <v>Late</v>
      </c>
      <c r="Z367" s="17">
        <f>IF(N367="",MAX(0,'Project Guide'!$B$7-M367),MAX(0,N367-M367))</f>
        <v>6</v>
      </c>
      <c r="AA367" s="11">
        <f t="shared" si="38"/>
        <v>10134</v>
      </c>
      <c r="AB367" s="17">
        <f>IF(Q367="","",IF(R367="",'Project Guide'!$B$7-Q367,R367-Q367))</f>
        <v>38.871539942127129</v>
      </c>
      <c r="AC367" s="5" t="str">
        <f>IF(Q367="","Not Invoiced",IF(R367&lt;&gt;"","Paid",IF('Project Guide'!$B$7&gt;Q367+S367,"Overdue","Open")))</f>
        <v>Open</v>
      </c>
      <c r="AD367" s="11">
        <f t="shared" si="39"/>
        <v>10134</v>
      </c>
      <c r="AE367" s="5" t="str">
        <f t="shared" si="40"/>
        <v>2026-05</v>
      </c>
      <c r="AF367" s="44" t="str">
        <f t="shared" si="41"/>
        <v>P3</v>
      </c>
    </row>
    <row r="368" spans="1:32" ht="15">
      <c r="A368" s="5" t="s">
        <v>500</v>
      </c>
      <c r="B368" s="5" t="s">
        <v>89</v>
      </c>
      <c r="C368" s="5" t="s">
        <v>90</v>
      </c>
      <c r="D368" s="5" t="s">
        <v>91</v>
      </c>
      <c r="E368" s="5" t="s">
        <v>115</v>
      </c>
      <c r="F368" s="5" t="s">
        <v>116</v>
      </c>
      <c r="G368" s="5" t="s">
        <v>117</v>
      </c>
      <c r="H368" s="5" t="s">
        <v>49</v>
      </c>
      <c r="I368" s="5" t="s">
        <v>50</v>
      </c>
      <c r="J368" s="8">
        <v>46163.283026365738</v>
      </c>
      <c r="K368" s="8">
        <v>46166.283026365738</v>
      </c>
      <c r="L368" s="8">
        <v>46168.283026365738</v>
      </c>
      <c r="M368" s="8">
        <v>46245.283026365738</v>
      </c>
      <c r="N368" s="8"/>
      <c r="O368" s="11">
        <v>10598</v>
      </c>
      <c r="P368" s="11">
        <v>8647</v>
      </c>
      <c r="Q368" s="8"/>
      <c r="R368" s="8"/>
      <c r="S368" s="5">
        <v>45</v>
      </c>
      <c r="T368" s="5" t="s">
        <v>118</v>
      </c>
      <c r="U368" s="5" t="s">
        <v>119</v>
      </c>
      <c r="V368" s="11">
        <f t="shared" si="35"/>
        <v>1951</v>
      </c>
      <c r="W368" s="14">
        <f t="shared" si="36"/>
        <v>0.18409133798829969</v>
      </c>
      <c r="X368" s="17">
        <f>IF(N368="",'Project Guide'!$B$7-L368,N368-L368)</f>
        <v>76.716973634262104</v>
      </c>
      <c r="Y368" s="5" t="str">
        <f t="shared" si="37"/>
        <v>Open</v>
      </c>
      <c r="Z368" s="17">
        <f>IF(N368="",MAX(0,'Project Guide'!$B$7-M368),MAX(0,N368-M368))</f>
        <v>0</v>
      </c>
      <c r="AA368" s="11">
        <f t="shared" si="38"/>
        <v>0</v>
      </c>
      <c r="AB368" s="17" t="str">
        <f>IF(Q368="","",IF(R368="",'Project Guide'!$B$7-Q368,R368-Q368))</f>
        <v/>
      </c>
      <c r="AC368" s="5" t="str">
        <f>IF(Q368="","Not Invoiced",IF(R368&lt;&gt;"","Paid",IF('Project Guide'!$B$7&gt;Q368+S368,"Overdue","Open")))</f>
        <v>Not Invoiced</v>
      </c>
      <c r="AD368" s="11">
        <f t="shared" si="39"/>
        <v>0</v>
      </c>
      <c r="AE368" s="5" t="str">
        <f t="shared" si="40"/>
        <v>2026-05</v>
      </c>
      <c r="AF368" s="44" t="str">
        <f t="shared" si="41"/>
        <v>Monitor</v>
      </c>
    </row>
    <row r="369" spans="1:32" ht="15">
      <c r="A369" s="5" t="s">
        <v>501</v>
      </c>
      <c r="B369" s="5" t="s">
        <v>110</v>
      </c>
      <c r="C369" s="5" t="s">
        <v>111</v>
      </c>
      <c r="D369" s="5" t="s">
        <v>91</v>
      </c>
      <c r="E369" s="5" t="s">
        <v>146</v>
      </c>
      <c r="F369" s="5" t="s">
        <v>147</v>
      </c>
      <c r="G369" s="5" t="s">
        <v>85</v>
      </c>
      <c r="H369" s="5" t="s">
        <v>49</v>
      </c>
      <c r="I369" s="5" t="s">
        <v>50</v>
      </c>
      <c r="J369" s="8">
        <v>46160.423851770836</v>
      </c>
      <c r="K369" s="8">
        <v>46167.423851770836</v>
      </c>
      <c r="L369" s="8">
        <v>46171.423851770836</v>
      </c>
      <c r="M369" s="8">
        <v>46199.423851770836</v>
      </c>
      <c r="N369" s="8">
        <v>46195.423851770836</v>
      </c>
      <c r="O369" s="11">
        <v>7309</v>
      </c>
      <c r="P369" s="11">
        <v>5633</v>
      </c>
      <c r="Q369" s="8">
        <v>46197.423851770836</v>
      </c>
      <c r="R369" s="8">
        <v>46237.423851770836</v>
      </c>
      <c r="S369" s="5">
        <v>45</v>
      </c>
      <c r="T369" s="5" t="s">
        <v>62</v>
      </c>
      <c r="U369" s="5" t="s">
        <v>63</v>
      </c>
      <c r="V369" s="11">
        <f t="shared" si="35"/>
        <v>1676</v>
      </c>
      <c r="W369" s="14">
        <f t="shared" si="36"/>
        <v>0.22930633465590369</v>
      </c>
      <c r="X369" s="17">
        <f>IF(N369="",'Project Guide'!$B$7-L369,N369-L369)</f>
        <v>24</v>
      </c>
      <c r="Y369" s="5" t="str">
        <f t="shared" si="37"/>
        <v>On Time</v>
      </c>
      <c r="Z369" s="17">
        <f>IF(N369="",MAX(0,'Project Guide'!$B$7-M369),MAX(0,N369-M369))</f>
        <v>0</v>
      </c>
      <c r="AA369" s="11">
        <f t="shared" si="38"/>
        <v>0</v>
      </c>
      <c r="AB369" s="17">
        <f>IF(Q369="","",IF(R369="",'Project Guide'!$B$7-Q369,R369-Q369))</f>
        <v>40</v>
      </c>
      <c r="AC369" s="5" t="str">
        <f>IF(Q369="","Not Invoiced",IF(R369&lt;&gt;"","Paid",IF('Project Guide'!$B$7&gt;Q369+S369,"Overdue","Open")))</f>
        <v>Paid</v>
      </c>
      <c r="AD369" s="11">
        <f t="shared" si="39"/>
        <v>0</v>
      </c>
      <c r="AE369" s="5" t="str">
        <f t="shared" si="40"/>
        <v>2026-05</v>
      </c>
      <c r="AF369" s="44" t="str">
        <f t="shared" si="41"/>
        <v>Monitor</v>
      </c>
    </row>
    <row r="370" spans="1:32" ht="15">
      <c r="A370" s="5" t="s">
        <v>502</v>
      </c>
      <c r="B370" s="5" t="s">
        <v>168</v>
      </c>
      <c r="C370" s="5" t="s">
        <v>169</v>
      </c>
      <c r="D370" s="5" t="s">
        <v>67</v>
      </c>
      <c r="E370" s="5" t="s">
        <v>146</v>
      </c>
      <c r="F370" s="5" t="s">
        <v>147</v>
      </c>
      <c r="G370" s="5" t="s">
        <v>85</v>
      </c>
      <c r="H370" s="5" t="s">
        <v>60</v>
      </c>
      <c r="I370" s="5" t="s">
        <v>61</v>
      </c>
      <c r="J370" s="8">
        <v>46166.27636585648</v>
      </c>
      <c r="K370" s="8">
        <v>46170.27636585648</v>
      </c>
      <c r="L370" s="8">
        <v>46172.27636585648</v>
      </c>
      <c r="M370" s="8">
        <v>46202.27636585648</v>
      </c>
      <c r="N370" s="8">
        <v>46198.27636585648</v>
      </c>
      <c r="O370" s="11">
        <v>11477</v>
      </c>
      <c r="P370" s="11">
        <v>8810</v>
      </c>
      <c r="Q370" s="8">
        <v>46203.27636585648</v>
      </c>
      <c r="R370" s="8"/>
      <c r="S370" s="5">
        <v>60</v>
      </c>
      <c r="T370" s="5" t="s">
        <v>62</v>
      </c>
      <c r="U370" s="5" t="s">
        <v>63</v>
      </c>
      <c r="V370" s="11">
        <f t="shared" si="35"/>
        <v>2667</v>
      </c>
      <c r="W370" s="14">
        <f t="shared" si="36"/>
        <v>0.2323777990764137</v>
      </c>
      <c r="X370" s="17">
        <f>IF(N370="",'Project Guide'!$B$7-L370,N370-L370)</f>
        <v>26</v>
      </c>
      <c r="Y370" s="5" t="str">
        <f t="shared" si="37"/>
        <v>On Time</v>
      </c>
      <c r="Z370" s="17">
        <f>IF(N370="",MAX(0,'Project Guide'!$B$7-M370),MAX(0,N370-M370))</f>
        <v>0</v>
      </c>
      <c r="AA370" s="11">
        <f t="shared" si="38"/>
        <v>0</v>
      </c>
      <c r="AB370" s="17">
        <f>IF(Q370="","",IF(R370="",'Project Guide'!$B$7-Q370,R370-Q370))</f>
        <v>41.72363414352003</v>
      </c>
      <c r="AC370" s="5" t="str">
        <f>IF(Q370="","Not Invoiced",IF(R370&lt;&gt;"","Paid",IF('Project Guide'!$B$7&gt;Q370+S370,"Overdue","Open")))</f>
        <v>Open</v>
      </c>
      <c r="AD370" s="11">
        <f t="shared" si="39"/>
        <v>11477</v>
      </c>
      <c r="AE370" s="5" t="str">
        <f t="shared" si="40"/>
        <v>2026-05</v>
      </c>
      <c r="AF370" s="44" t="str">
        <f t="shared" si="41"/>
        <v>Monitor</v>
      </c>
    </row>
    <row r="371" spans="1:32" ht="15">
      <c r="A371" s="5" t="s">
        <v>503</v>
      </c>
      <c r="B371" s="5" t="s">
        <v>113</v>
      </c>
      <c r="C371" s="5" t="s">
        <v>114</v>
      </c>
      <c r="D371" s="5" t="s">
        <v>91</v>
      </c>
      <c r="E371" s="5" t="s">
        <v>146</v>
      </c>
      <c r="F371" s="5" t="s">
        <v>147</v>
      </c>
      <c r="G371" s="5" t="s">
        <v>85</v>
      </c>
      <c r="H371" s="5" t="s">
        <v>86</v>
      </c>
      <c r="I371" s="5" t="s">
        <v>87</v>
      </c>
      <c r="J371" s="8">
        <v>46166.883454224539</v>
      </c>
      <c r="K371" s="8">
        <v>46172.883454224539</v>
      </c>
      <c r="L371" s="8">
        <v>46174.883454224539</v>
      </c>
      <c r="M371" s="8">
        <v>46190.883454224539</v>
      </c>
      <c r="N371" s="8">
        <v>46185.883454224539</v>
      </c>
      <c r="O371" s="11">
        <v>16080</v>
      </c>
      <c r="P371" s="11">
        <v>11288</v>
      </c>
      <c r="Q371" s="8">
        <v>46190.883454224539</v>
      </c>
      <c r="R371" s="8">
        <v>46200.883454224539</v>
      </c>
      <c r="S371" s="5">
        <v>60</v>
      </c>
      <c r="T371" s="5" t="s">
        <v>62</v>
      </c>
      <c r="U371" s="5" t="s">
        <v>63</v>
      </c>
      <c r="V371" s="11">
        <f t="shared" si="35"/>
        <v>4792</v>
      </c>
      <c r="W371" s="14">
        <f t="shared" si="36"/>
        <v>0.29800995024875621</v>
      </c>
      <c r="X371" s="17">
        <f>IF(N371="",'Project Guide'!$B$7-L371,N371-L371)</f>
        <v>11</v>
      </c>
      <c r="Y371" s="5" t="str">
        <f t="shared" si="37"/>
        <v>On Time</v>
      </c>
      <c r="Z371" s="17">
        <f>IF(N371="",MAX(0,'Project Guide'!$B$7-M371),MAX(0,N371-M371))</f>
        <v>0</v>
      </c>
      <c r="AA371" s="11">
        <f t="shared" si="38"/>
        <v>0</v>
      </c>
      <c r="AB371" s="17">
        <f>IF(Q371="","",IF(R371="",'Project Guide'!$B$7-Q371,R371-Q371))</f>
        <v>10</v>
      </c>
      <c r="AC371" s="5" t="str">
        <f>IF(Q371="","Not Invoiced",IF(R371&lt;&gt;"","Paid",IF('Project Guide'!$B$7&gt;Q371+S371,"Overdue","Open")))</f>
        <v>Paid</v>
      </c>
      <c r="AD371" s="11">
        <f t="shared" si="39"/>
        <v>0</v>
      </c>
      <c r="AE371" s="5" t="str">
        <f t="shared" si="40"/>
        <v>2026-06</v>
      </c>
      <c r="AF371" s="44" t="str">
        <f t="shared" si="41"/>
        <v>Monitor</v>
      </c>
    </row>
    <row r="372" spans="1:32" ht="15">
      <c r="A372" s="5" t="s">
        <v>504</v>
      </c>
      <c r="B372" s="5" t="s">
        <v>89</v>
      </c>
      <c r="C372" s="5" t="s">
        <v>90</v>
      </c>
      <c r="D372" s="5" t="s">
        <v>91</v>
      </c>
      <c r="E372" s="5" t="s">
        <v>46</v>
      </c>
      <c r="F372" s="5" t="s">
        <v>47</v>
      </c>
      <c r="G372" s="5" t="s">
        <v>48</v>
      </c>
      <c r="H372" s="5" t="s">
        <v>78</v>
      </c>
      <c r="I372" s="5" t="s">
        <v>79</v>
      </c>
      <c r="J372" s="8">
        <v>46159.900052418983</v>
      </c>
      <c r="K372" s="8">
        <v>46172.900052418983</v>
      </c>
      <c r="L372" s="8">
        <v>46174.900052418983</v>
      </c>
      <c r="M372" s="8">
        <v>46229.900052418983</v>
      </c>
      <c r="N372" s="8">
        <v>46228.900052418983</v>
      </c>
      <c r="O372" s="11">
        <v>22301</v>
      </c>
      <c r="P372" s="11">
        <v>17215</v>
      </c>
      <c r="Q372" s="8">
        <v>46230.900052418983</v>
      </c>
      <c r="R372" s="8"/>
      <c r="S372" s="5">
        <v>30</v>
      </c>
      <c r="T372" s="5" t="s">
        <v>130</v>
      </c>
      <c r="U372" s="5" t="s">
        <v>131</v>
      </c>
      <c r="V372" s="11">
        <f t="shared" si="35"/>
        <v>5086</v>
      </c>
      <c r="W372" s="14">
        <f t="shared" si="36"/>
        <v>0.22806152190484733</v>
      </c>
      <c r="X372" s="17">
        <f>IF(N372="",'Project Guide'!$B$7-L372,N372-L372)</f>
        <v>54</v>
      </c>
      <c r="Y372" s="5" t="str">
        <f t="shared" si="37"/>
        <v>On Time</v>
      </c>
      <c r="Z372" s="17">
        <f>IF(N372="",MAX(0,'Project Guide'!$B$7-M372),MAX(0,N372-M372))</f>
        <v>0</v>
      </c>
      <c r="AA372" s="11">
        <f t="shared" si="38"/>
        <v>0</v>
      </c>
      <c r="AB372" s="17">
        <f>IF(Q372="","",IF(R372="",'Project Guide'!$B$7-Q372,R372-Q372))</f>
        <v>14.09994758101675</v>
      </c>
      <c r="AC372" s="5" t="str">
        <f>IF(Q372="","Not Invoiced",IF(R372&lt;&gt;"","Paid",IF('Project Guide'!$B$7&gt;Q372+S372,"Overdue","Open")))</f>
        <v>Open</v>
      </c>
      <c r="AD372" s="11">
        <f t="shared" si="39"/>
        <v>22301</v>
      </c>
      <c r="AE372" s="5" t="str">
        <f t="shared" si="40"/>
        <v>2026-06</v>
      </c>
      <c r="AF372" s="44" t="str">
        <f t="shared" si="41"/>
        <v>Monitor</v>
      </c>
    </row>
    <row r="373" spans="1:32" ht="15">
      <c r="A373" s="5" t="s">
        <v>505</v>
      </c>
      <c r="B373" s="5" t="s">
        <v>133</v>
      </c>
      <c r="C373" s="5" t="s">
        <v>134</v>
      </c>
      <c r="D373" s="5" t="s">
        <v>45</v>
      </c>
      <c r="E373" s="5" t="s">
        <v>68</v>
      </c>
      <c r="F373" s="5" t="s">
        <v>69</v>
      </c>
      <c r="G373" s="5" t="s">
        <v>70</v>
      </c>
      <c r="H373" s="5" t="s">
        <v>86</v>
      </c>
      <c r="I373" s="5" t="s">
        <v>87</v>
      </c>
      <c r="J373" s="8">
        <v>46169.657674409726</v>
      </c>
      <c r="K373" s="8">
        <v>46175.657674409726</v>
      </c>
      <c r="L373" s="8">
        <v>46176.657674409726</v>
      </c>
      <c r="M373" s="8">
        <v>46215.657674409726</v>
      </c>
      <c r="N373" s="8">
        <v>46214.657674409726</v>
      </c>
      <c r="O373" s="11">
        <v>21844</v>
      </c>
      <c r="P373" s="11">
        <v>14792</v>
      </c>
      <c r="Q373" s="8">
        <v>46216.657674409726</v>
      </c>
      <c r="R373" s="8">
        <v>46241.657674409726</v>
      </c>
      <c r="S373" s="5">
        <v>45</v>
      </c>
      <c r="T373" s="5" t="s">
        <v>135</v>
      </c>
      <c r="U373" s="5" t="s">
        <v>136</v>
      </c>
      <c r="V373" s="11">
        <f t="shared" si="35"/>
        <v>7052</v>
      </c>
      <c r="W373" s="14">
        <f t="shared" si="36"/>
        <v>0.32283464566929132</v>
      </c>
      <c r="X373" s="17">
        <f>IF(N373="",'Project Guide'!$B$7-L373,N373-L373)</f>
        <v>38</v>
      </c>
      <c r="Y373" s="5" t="str">
        <f t="shared" si="37"/>
        <v>On Time</v>
      </c>
      <c r="Z373" s="17">
        <f>IF(N373="",MAX(0,'Project Guide'!$B$7-M373),MAX(0,N373-M373))</f>
        <v>0</v>
      </c>
      <c r="AA373" s="11">
        <f t="shared" si="38"/>
        <v>0</v>
      </c>
      <c r="AB373" s="17">
        <f>IF(Q373="","",IF(R373="",'Project Guide'!$B$7-Q373,R373-Q373))</f>
        <v>25</v>
      </c>
      <c r="AC373" s="5" t="str">
        <f>IF(Q373="","Not Invoiced",IF(R373&lt;&gt;"","Paid",IF('Project Guide'!$B$7&gt;Q373+S373,"Overdue","Open")))</f>
        <v>Paid</v>
      </c>
      <c r="AD373" s="11">
        <f t="shared" si="39"/>
        <v>0</v>
      </c>
      <c r="AE373" s="5" t="str">
        <f t="shared" si="40"/>
        <v>2026-06</v>
      </c>
      <c r="AF373" s="44" t="str">
        <f t="shared" si="41"/>
        <v>Monitor</v>
      </c>
    </row>
    <row r="374" spans="1:32" ht="15">
      <c r="A374" s="5" t="s">
        <v>506</v>
      </c>
      <c r="B374" s="5" t="s">
        <v>43</v>
      </c>
      <c r="C374" s="5" t="s">
        <v>44</v>
      </c>
      <c r="D374" s="5" t="s">
        <v>45</v>
      </c>
      <c r="E374" s="5" t="s">
        <v>68</v>
      </c>
      <c r="F374" s="5" t="s">
        <v>69</v>
      </c>
      <c r="G374" s="5" t="s">
        <v>70</v>
      </c>
      <c r="H374" s="5" t="s">
        <v>49</v>
      </c>
      <c r="I374" s="5" t="s">
        <v>50</v>
      </c>
      <c r="J374" s="8">
        <v>46172.20639417824</v>
      </c>
      <c r="K374" s="8">
        <v>46173.20639417824</v>
      </c>
      <c r="L374" s="8">
        <v>46177.20639417824</v>
      </c>
      <c r="M374" s="8">
        <v>46213.20639417824</v>
      </c>
      <c r="N374" s="8">
        <v>46209.20639417824</v>
      </c>
      <c r="O374" s="11">
        <v>43065</v>
      </c>
      <c r="P374" s="11">
        <v>31223</v>
      </c>
      <c r="Q374" s="8">
        <v>46214.20639417824</v>
      </c>
      <c r="R374" s="8"/>
      <c r="S374" s="5">
        <v>30</v>
      </c>
      <c r="T374" s="5" t="s">
        <v>62</v>
      </c>
      <c r="U374" s="5" t="s">
        <v>63</v>
      </c>
      <c r="V374" s="11">
        <f t="shared" si="35"/>
        <v>11842</v>
      </c>
      <c r="W374" s="14">
        <f t="shared" si="36"/>
        <v>0.27497968187623362</v>
      </c>
      <c r="X374" s="17">
        <f>IF(N374="",'Project Guide'!$B$7-L374,N374-L374)</f>
        <v>32</v>
      </c>
      <c r="Y374" s="5" t="str">
        <f t="shared" si="37"/>
        <v>On Time</v>
      </c>
      <c r="Z374" s="17">
        <f>IF(N374="",MAX(0,'Project Guide'!$B$7-M374),MAX(0,N374-M374))</f>
        <v>0</v>
      </c>
      <c r="AA374" s="11">
        <f t="shared" si="38"/>
        <v>0</v>
      </c>
      <c r="AB374" s="17">
        <f>IF(Q374="","",IF(R374="",'Project Guide'!$B$7-Q374,R374-Q374))</f>
        <v>30.793605821760138</v>
      </c>
      <c r="AC374" s="5" t="str">
        <f>IF(Q374="","Not Invoiced",IF(R374&lt;&gt;"","Paid",IF('Project Guide'!$B$7&gt;Q374+S374,"Overdue","Open")))</f>
        <v>Overdue</v>
      </c>
      <c r="AD374" s="11">
        <f t="shared" si="39"/>
        <v>43065</v>
      </c>
      <c r="AE374" s="5" t="str">
        <f t="shared" si="40"/>
        <v>2026-06</v>
      </c>
      <c r="AF374" s="44" t="str">
        <f t="shared" si="41"/>
        <v>P1</v>
      </c>
    </row>
    <row r="375" spans="1:32" ht="15">
      <c r="A375" s="5" t="s">
        <v>507</v>
      </c>
      <c r="B375" s="5" t="s">
        <v>65</v>
      </c>
      <c r="C375" s="5" t="s">
        <v>66</v>
      </c>
      <c r="D375" s="5" t="s">
        <v>67</v>
      </c>
      <c r="E375" s="5" t="s">
        <v>72</v>
      </c>
      <c r="F375" s="5" t="s">
        <v>73</v>
      </c>
      <c r="G375" s="5" t="s">
        <v>74</v>
      </c>
      <c r="H375" s="5" t="s">
        <v>60</v>
      </c>
      <c r="I375" s="5" t="s">
        <v>61</v>
      </c>
      <c r="J375" s="8">
        <v>46170.81611378472</v>
      </c>
      <c r="K375" s="8">
        <v>46173.81611378472</v>
      </c>
      <c r="L375" s="8">
        <v>46177.81611378472</v>
      </c>
      <c r="M375" s="8">
        <v>46231.81611378472</v>
      </c>
      <c r="N375" s="8">
        <v>46234.81611378472</v>
      </c>
      <c r="O375" s="11">
        <v>18613</v>
      </c>
      <c r="P375" s="11">
        <v>14262</v>
      </c>
      <c r="Q375" s="8">
        <v>46236.81611378472</v>
      </c>
      <c r="R375" s="8"/>
      <c r="S375" s="5">
        <v>60</v>
      </c>
      <c r="T375" s="5" t="s">
        <v>118</v>
      </c>
      <c r="U375" s="5" t="s">
        <v>119</v>
      </c>
      <c r="V375" s="11">
        <f t="shared" si="35"/>
        <v>4351</v>
      </c>
      <c r="W375" s="14">
        <f t="shared" si="36"/>
        <v>0.23376134959436953</v>
      </c>
      <c r="X375" s="17">
        <f>IF(N375="",'Project Guide'!$B$7-L375,N375-L375)</f>
        <v>57</v>
      </c>
      <c r="Y375" s="5" t="str">
        <f t="shared" si="37"/>
        <v>Late</v>
      </c>
      <c r="Z375" s="17">
        <f>IF(N375="",MAX(0,'Project Guide'!$B$7-M375),MAX(0,N375-M375))</f>
        <v>3</v>
      </c>
      <c r="AA375" s="11">
        <f t="shared" si="38"/>
        <v>18613</v>
      </c>
      <c r="AB375" s="17">
        <f>IF(Q375="","",IF(R375="",'Project Guide'!$B$7-Q375,R375-Q375))</f>
        <v>8.1838862152799265</v>
      </c>
      <c r="AC375" s="5" t="str">
        <f>IF(Q375="","Not Invoiced",IF(R375&lt;&gt;"","Paid",IF('Project Guide'!$B$7&gt;Q375+S375,"Overdue","Open")))</f>
        <v>Open</v>
      </c>
      <c r="AD375" s="11">
        <f t="shared" si="39"/>
        <v>18613</v>
      </c>
      <c r="AE375" s="5" t="str">
        <f t="shared" si="40"/>
        <v>2026-06</v>
      </c>
      <c r="AF375" s="44" t="str">
        <f t="shared" si="41"/>
        <v>P3</v>
      </c>
    </row>
    <row r="376" spans="1:32" ht="15">
      <c r="A376" s="5" t="s">
        <v>508</v>
      </c>
      <c r="B376" s="5" t="s">
        <v>96</v>
      </c>
      <c r="C376" s="5" t="s">
        <v>97</v>
      </c>
      <c r="D376" s="5" t="s">
        <v>98</v>
      </c>
      <c r="E376" s="5" t="s">
        <v>46</v>
      </c>
      <c r="F376" s="5" t="s">
        <v>47</v>
      </c>
      <c r="G376" s="5" t="s">
        <v>48</v>
      </c>
      <c r="H376" s="5" t="s">
        <v>49</v>
      </c>
      <c r="I376" s="5" t="s">
        <v>50</v>
      </c>
      <c r="J376" s="8">
        <v>46178.407850787036</v>
      </c>
      <c r="K376" s="8">
        <v>46179.407850787036</v>
      </c>
      <c r="L376" s="8">
        <v>46179.407850787036</v>
      </c>
      <c r="M376" s="8">
        <v>46234.407850787036</v>
      </c>
      <c r="N376" s="8">
        <v>46230.407850787036</v>
      </c>
      <c r="O376" s="11">
        <v>57681</v>
      </c>
      <c r="P376" s="11">
        <v>41851</v>
      </c>
      <c r="Q376" s="8">
        <v>46232.407850787036</v>
      </c>
      <c r="R376" s="8"/>
      <c r="S376" s="5">
        <v>30</v>
      </c>
      <c r="T376" s="5" t="s">
        <v>62</v>
      </c>
      <c r="U376" s="5" t="s">
        <v>63</v>
      </c>
      <c r="V376" s="11">
        <f t="shared" si="35"/>
        <v>15830</v>
      </c>
      <c r="W376" s="14">
        <f t="shared" si="36"/>
        <v>0.27444045699623792</v>
      </c>
      <c r="X376" s="17">
        <f>IF(N376="",'Project Guide'!$B$7-L376,N376-L376)</f>
        <v>51</v>
      </c>
      <c r="Y376" s="5" t="str">
        <f t="shared" si="37"/>
        <v>On Time</v>
      </c>
      <c r="Z376" s="17">
        <f>IF(N376="",MAX(0,'Project Guide'!$B$7-M376),MAX(0,N376-M376))</f>
        <v>0</v>
      </c>
      <c r="AA376" s="11">
        <f t="shared" si="38"/>
        <v>0</v>
      </c>
      <c r="AB376" s="17">
        <f>IF(Q376="","",IF(R376="",'Project Guide'!$B$7-Q376,R376-Q376))</f>
        <v>12.592149212963704</v>
      </c>
      <c r="AC376" s="5" t="str">
        <f>IF(Q376="","Not Invoiced",IF(R376&lt;&gt;"","Paid",IF('Project Guide'!$B$7&gt;Q376+S376,"Overdue","Open")))</f>
        <v>Open</v>
      </c>
      <c r="AD376" s="11">
        <f t="shared" si="39"/>
        <v>57681</v>
      </c>
      <c r="AE376" s="5" t="str">
        <f t="shared" si="40"/>
        <v>2026-06</v>
      </c>
      <c r="AF376" s="44" t="str">
        <f t="shared" si="41"/>
        <v>Monitor</v>
      </c>
    </row>
    <row r="377" spans="1:32" ht="15">
      <c r="A377" s="5" t="s">
        <v>509</v>
      </c>
      <c r="B377" s="5" t="s">
        <v>81</v>
      </c>
      <c r="C377" s="5" t="s">
        <v>82</v>
      </c>
      <c r="D377" s="5" t="s">
        <v>45</v>
      </c>
      <c r="E377" s="5" t="s">
        <v>105</v>
      </c>
      <c r="F377" s="5" t="s">
        <v>106</v>
      </c>
      <c r="G377" s="5" t="s">
        <v>107</v>
      </c>
      <c r="H377" s="5" t="s">
        <v>86</v>
      </c>
      <c r="I377" s="5" t="s">
        <v>87</v>
      </c>
      <c r="J377" s="8">
        <v>46172.559106134257</v>
      </c>
      <c r="K377" s="8">
        <v>46175.559106134257</v>
      </c>
      <c r="L377" s="8">
        <v>46179.559106134257</v>
      </c>
      <c r="M377" s="8">
        <v>46231.559106134257</v>
      </c>
      <c r="N377" s="8">
        <v>46241.559106134257</v>
      </c>
      <c r="O377" s="11">
        <v>36310</v>
      </c>
      <c r="P377" s="11">
        <v>29146</v>
      </c>
      <c r="Q377" s="8">
        <v>46245.559106134257</v>
      </c>
      <c r="R377" s="8"/>
      <c r="S377" s="5">
        <v>30</v>
      </c>
      <c r="T377" s="5" t="s">
        <v>62</v>
      </c>
      <c r="U377" s="5" t="s">
        <v>63</v>
      </c>
      <c r="V377" s="11">
        <f t="shared" si="35"/>
        <v>7164</v>
      </c>
      <c r="W377" s="14">
        <f t="shared" si="36"/>
        <v>0.19730101900302946</v>
      </c>
      <c r="X377" s="17">
        <f>IF(N377="",'Project Guide'!$B$7-L377,N377-L377)</f>
        <v>62</v>
      </c>
      <c r="Y377" s="5" t="str">
        <f t="shared" si="37"/>
        <v>Late</v>
      </c>
      <c r="Z377" s="17">
        <f>IF(N377="",MAX(0,'Project Guide'!$B$7-M377),MAX(0,N377-M377))</f>
        <v>10</v>
      </c>
      <c r="AA377" s="11">
        <f t="shared" si="38"/>
        <v>36310</v>
      </c>
      <c r="AB377" s="17">
        <f>IF(Q377="","",IF(R377="",'Project Guide'!$B$7-Q377,R377-Q377))</f>
        <v>-0.55910613425658084</v>
      </c>
      <c r="AC377" s="5" t="str">
        <f>IF(Q377="","Not Invoiced",IF(R377&lt;&gt;"","Paid",IF('Project Guide'!$B$7&gt;Q377+S377,"Overdue","Open")))</f>
        <v>Open</v>
      </c>
      <c r="AD377" s="11">
        <f t="shared" si="39"/>
        <v>36310</v>
      </c>
      <c r="AE377" s="5" t="str">
        <f t="shared" si="40"/>
        <v>2026-06</v>
      </c>
      <c r="AF377" s="44" t="str">
        <f t="shared" si="41"/>
        <v>P2</v>
      </c>
    </row>
    <row r="378" spans="1:32" ht="15">
      <c r="A378" s="5" t="s">
        <v>510</v>
      </c>
      <c r="B378" s="5" t="s">
        <v>138</v>
      </c>
      <c r="C378" s="5" t="s">
        <v>139</v>
      </c>
      <c r="D378" s="5" t="s">
        <v>98</v>
      </c>
      <c r="E378" s="5" t="s">
        <v>99</v>
      </c>
      <c r="F378" s="5" t="s">
        <v>100</v>
      </c>
      <c r="G378" s="5" t="s">
        <v>101</v>
      </c>
      <c r="H378" s="5" t="s">
        <v>60</v>
      </c>
      <c r="I378" s="5" t="s">
        <v>61</v>
      </c>
      <c r="J378" s="8">
        <v>46177.587507349534</v>
      </c>
      <c r="K378" s="8">
        <v>46180.587507349534</v>
      </c>
      <c r="L378" s="8">
        <v>46180.587507349534</v>
      </c>
      <c r="M378" s="8">
        <v>46219.587507349534</v>
      </c>
      <c r="N378" s="8">
        <v>46213.587507349534</v>
      </c>
      <c r="O378" s="11">
        <v>11210</v>
      </c>
      <c r="P378" s="11">
        <v>7691</v>
      </c>
      <c r="Q378" s="8">
        <v>46214.587507349534</v>
      </c>
      <c r="R378" s="8"/>
      <c r="S378" s="5">
        <v>45</v>
      </c>
      <c r="T378" s="5" t="s">
        <v>62</v>
      </c>
      <c r="U378" s="5" t="s">
        <v>63</v>
      </c>
      <c r="V378" s="11">
        <f t="shared" si="35"/>
        <v>3519</v>
      </c>
      <c r="W378" s="14">
        <f t="shared" si="36"/>
        <v>0.31391614629794828</v>
      </c>
      <c r="X378" s="17">
        <f>IF(N378="",'Project Guide'!$B$7-L378,N378-L378)</f>
        <v>33</v>
      </c>
      <c r="Y378" s="5" t="str">
        <f t="shared" si="37"/>
        <v>On Time</v>
      </c>
      <c r="Z378" s="17">
        <f>IF(N378="",MAX(0,'Project Guide'!$B$7-M378),MAX(0,N378-M378))</f>
        <v>0</v>
      </c>
      <c r="AA378" s="11">
        <f t="shared" si="38"/>
        <v>0</v>
      </c>
      <c r="AB378" s="17">
        <f>IF(Q378="","",IF(R378="",'Project Guide'!$B$7-Q378,R378-Q378))</f>
        <v>30.412492650466447</v>
      </c>
      <c r="AC378" s="5" t="str">
        <f>IF(Q378="","Not Invoiced",IF(R378&lt;&gt;"","Paid",IF('Project Guide'!$B$7&gt;Q378+S378,"Overdue","Open")))</f>
        <v>Open</v>
      </c>
      <c r="AD378" s="11">
        <f t="shared" si="39"/>
        <v>11210</v>
      </c>
      <c r="AE378" s="5" t="str">
        <f t="shared" si="40"/>
        <v>2026-06</v>
      </c>
      <c r="AF378" s="44" t="str">
        <f t="shared" si="41"/>
        <v>Monitor</v>
      </c>
    </row>
    <row r="379" spans="1:32" ht="15">
      <c r="A379" s="5" t="s">
        <v>511</v>
      </c>
      <c r="B379" s="5" t="s">
        <v>110</v>
      </c>
      <c r="C379" s="5" t="s">
        <v>111</v>
      </c>
      <c r="D379" s="5" t="s">
        <v>91</v>
      </c>
      <c r="E379" s="5" t="s">
        <v>105</v>
      </c>
      <c r="F379" s="5" t="s">
        <v>106</v>
      </c>
      <c r="G379" s="5" t="s">
        <v>107</v>
      </c>
      <c r="H379" s="5" t="s">
        <v>86</v>
      </c>
      <c r="I379" s="5" t="s">
        <v>87</v>
      </c>
      <c r="J379" s="8">
        <v>46177.910795208336</v>
      </c>
      <c r="K379" s="8">
        <v>46182.910795208336</v>
      </c>
      <c r="L379" s="8">
        <v>46184.910795208336</v>
      </c>
      <c r="M379" s="8">
        <v>46228.910795208336</v>
      </c>
      <c r="N379" s="8">
        <v>46222.910795208336</v>
      </c>
      <c r="O379" s="11">
        <v>29021</v>
      </c>
      <c r="P379" s="11">
        <v>19698</v>
      </c>
      <c r="Q379" s="8">
        <v>46227.910795208336</v>
      </c>
      <c r="R379" s="8"/>
      <c r="S379" s="5">
        <v>30</v>
      </c>
      <c r="T379" s="5" t="s">
        <v>62</v>
      </c>
      <c r="U379" s="5" t="s">
        <v>63</v>
      </c>
      <c r="V379" s="11">
        <f t="shared" si="35"/>
        <v>9323</v>
      </c>
      <c r="W379" s="14">
        <f t="shared" si="36"/>
        <v>0.32125012921677404</v>
      </c>
      <c r="X379" s="17">
        <f>IF(N379="",'Project Guide'!$B$7-L379,N379-L379)</f>
        <v>38</v>
      </c>
      <c r="Y379" s="5" t="str">
        <f t="shared" si="37"/>
        <v>On Time</v>
      </c>
      <c r="Z379" s="17">
        <f>IF(N379="",MAX(0,'Project Guide'!$B$7-M379),MAX(0,N379-M379))</f>
        <v>0</v>
      </c>
      <c r="AA379" s="11">
        <f t="shared" si="38"/>
        <v>0</v>
      </c>
      <c r="AB379" s="17">
        <f>IF(Q379="","",IF(R379="",'Project Guide'!$B$7-Q379,R379-Q379))</f>
        <v>17.089204791664088</v>
      </c>
      <c r="AC379" s="5" t="str">
        <f>IF(Q379="","Not Invoiced",IF(R379&lt;&gt;"","Paid",IF('Project Guide'!$B$7&gt;Q379+S379,"Overdue","Open")))</f>
        <v>Open</v>
      </c>
      <c r="AD379" s="11">
        <f t="shared" si="39"/>
        <v>29021</v>
      </c>
      <c r="AE379" s="5" t="str">
        <f t="shared" si="40"/>
        <v>2026-06</v>
      </c>
      <c r="AF379" s="44" t="str">
        <f t="shared" si="41"/>
        <v>Monitor</v>
      </c>
    </row>
    <row r="380" spans="1:32" ht="15">
      <c r="A380" s="5" t="s">
        <v>512</v>
      </c>
      <c r="B380" s="5" t="s">
        <v>54</v>
      </c>
      <c r="C380" s="5" t="s">
        <v>55</v>
      </c>
      <c r="D380" s="5" t="s">
        <v>56</v>
      </c>
      <c r="E380" s="5" t="s">
        <v>72</v>
      </c>
      <c r="F380" s="5" t="s">
        <v>73</v>
      </c>
      <c r="G380" s="5" t="s">
        <v>74</v>
      </c>
      <c r="H380" s="5" t="s">
        <v>78</v>
      </c>
      <c r="I380" s="5" t="s">
        <v>79</v>
      </c>
      <c r="J380" s="8">
        <v>46183.455703506945</v>
      </c>
      <c r="K380" s="8">
        <v>46186.455703506945</v>
      </c>
      <c r="L380" s="8">
        <v>46186.455703506945</v>
      </c>
      <c r="M380" s="8">
        <v>46249.455703506945</v>
      </c>
      <c r="N380" s="8"/>
      <c r="O380" s="11">
        <v>25577</v>
      </c>
      <c r="P380" s="11">
        <v>20141</v>
      </c>
      <c r="Q380" s="8"/>
      <c r="R380" s="8"/>
      <c r="S380" s="5">
        <v>45</v>
      </c>
      <c r="T380" s="5" t="s">
        <v>62</v>
      </c>
      <c r="U380" s="5" t="s">
        <v>63</v>
      </c>
      <c r="V380" s="11">
        <f t="shared" si="35"/>
        <v>5436</v>
      </c>
      <c r="W380" s="14">
        <f t="shared" si="36"/>
        <v>0.21253469914376197</v>
      </c>
      <c r="X380" s="17">
        <f>IF(N380="",'Project Guide'!$B$7-L380,N380-L380)</f>
        <v>58.544296493055299</v>
      </c>
      <c r="Y380" s="5" t="str">
        <f t="shared" si="37"/>
        <v>Open</v>
      </c>
      <c r="Z380" s="17">
        <f>IF(N380="",MAX(0,'Project Guide'!$B$7-M380),MAX(0,N380-M380))</f>
        <v>0</v>
      </c>
      <c r="AA380" s="11">
        <f t="shared" si="38"/>
        <v>0</v>
      </c>
      <c r="AB380" s="17" t="str">
        <f>IF(Q380="","",IF(R380="",'Project Guide'!$B$7-Q380,R380-Q380))</f>
        <v/>
      </c>
      <c r="AC380" s="5" t="str">
        <f>IF(Q380="","Not Invoiced",IF(R380&lt;&gt;"","Paid",IF('Project Guide'!$B$7&gt;Q380+S380,"Overdue","Open")))</f>
        <v>Not Invoiced</v>
      </c>
      <c r="AD380" s="11">
        <f t="shared" si="39"/>
        <v>0</v>
      </c>
      <c r="AE380" s="5" t="str">
        <f t="shared" si="40"/>
        <v>2026-06</v>
      </c>
      <c r="AF380" s="44" t="str">
        <f t="shared" si="41"/>
        <v>Monitor</v>
      </c>
    </row>
    <row r="381" spans="1:32" ht="15">
      <c r="A381" s="5" t="s">
        <v>513</v>
      </c>
      <c r="B381" s="5" t="s">
        <v>81</v>
      </c>
      <c r="C381" s="5" t="s">
        <v>82</v>
      </c>
      <c r="D381" s="5" t="s">
        <v>45</v>
      </c>
      <c r="E381" s="5" t="s">
        <v>83</v>
      </c>
      <c r="F381" s="5" t="s">
        <v>84</v>
      </c>
      <c r="G381" s="5" t="s">
        <v>85</v>
      </c>
      <c r="H381" s="5" t="s">
        <v>75</v>
      </c>
      <c r="I381" s="5" t="s">
        <v>76</v>
      </c>
      <c r="J381" s="8">
        <v>46183.300076643522</v>
      </c>
      <c r="K381" s="8">
        <v>46188.300076643522</v>
      </c>
      <c r="L381" s="8">
        <v>46188.300076643522</v>
      </c>
      <c r="M381" s="8">
        <v>46207.300076643522</v>
      </c>
      <c r="N381" s="8">
        <v>46206.300076643522</v>
      </c>
      <c r="O381" s="11">
        <v>16504</v>
      </c>
      <c r="P381" s="11">
        <v>12333</v>
      </c>
      <c r="Q381" s="8">
        <v>46211.300076643522</v>
      </c>
      <c r="R381" s="8"/>
      <c r="S381" s="5">
        <v>30</v>
      </c>
      <c r="T381" s="5" t="s">
        <v>135</v>
      </c>
      <c r="U381" s="5" t="s">
        <v>136</v>
      </c>
      <c r="V381" s="11">
        <f t="shared" si="35"/>
        <v>4171</v>
      </c>
      <c r="W381" s="14">
        <f t="shared" si="36"/>
        <v>0.2527266117304896</v>
      </c>
      <c r="X381" s="17">
        <f>IF(N381="",'Project Guide'!$B$7-L381,N381-L381)</f>
        <v>18</v>
      </c>
      <c r="Y381" s="5" t="str">
        <f t="shared" si="37"/>
        <v>On Time</v>
      </c>
      <c r="Z381" s="17">
        <f>IF(N381="",MAX(0,'Project Guide'!$B$7-M381),MAX(0,N381-M381))</f>
        <v>0</v>
      </c>
      <c r="AA381" s="11">
        <f t="shared" si="38"/>
        <v>0</v>
      </c>
      <c r="AB381" s="17">
        <f>IF(Q381="","",IF(R381="",'Project Guide'!$B$7-Q381,R381-Q381))</f>
        <v>33.699923356478394</v>
      </c>
      <c r="AC381" s="5" t="str">
        <f>IF(Q381="","Not Invoiced",IF(R381&lt;&gt;"","Paid",IF('Project Guide'!$B$7&gt;Q381+S381,"Overdue","Open")))</f>
        <v>Overdue</v>
      </c>
      <c r="AD381" s="11">
        <f t="shared" si="39"/>
        <v>16504</v>
      </c>
      <c r="AE381" s="5" t="str">
        <f t="shared" si="40"/>
        <v>2026-06</v>
      </c>
      <c r="AF381" s="44" t="str">
        <f t="shared" si="41"/>
        <v>P1</v>
      </c>
    </row>
    <row r="382" spans="1:32" ht="15">
      <c r="A382" s="5" t="s">
        <v>514</v>
      </c>
      <c r="B382" s="5" t="s">
        <v>89</v>
      </c>
      <c r="C382" s="5" t="s">
        <v>90</v>
      </c>
      <c r="D382" s="5" t="s">
        <v>91</v>
      </c>
      <c r="E382" s="5" t="s">
        <v>57</v>
      </c>
      <c r="F382" s="5" t="s">
        <v>58</v>
      </c>
      <c r="G382" s="5" t="s">
        <v>59</v>
      </c>
      <c r="H382" s="5" t="s">
        <v>78</v>
      </c>
      <c r="I382" s="5" t="s">
        <v>79</v>
      </c>
      <c r="J382" s="8">
        <v>46168.977294548611</v>
      </c>
      <c r="K382" s="8">
        <v>46188.977294548611</v>
      </c>
      <c r="L382" s="8">
        <v>46191.977294548611</v>
      </c>
      <c r="M382" s="8">
        <v>46262.977294548611</v>
      </c>
      <c r="N382" s="8"/>
      <c r="O382" s="11">
        <v>14171</v>
      </c>
      <c r="P382" s="11">
        <v>11407</v>
      </c>
      <c r="Q382" s="8"/>
      <c r="R382" s="8"/>
      <c r="S382" s="5">
        <v>30</v>
      </c>
      <c r="T382" s="5" t="s">
        <v>130</v>
      </c>
      <c r="U382" s="5" t="s">
        <v>131</v>
      </c>
      <c r="V382" s="11">
        <f t="shared" si="35"/>
        <v>2764</v>
      </c>
      <c r="W382" s="14">
        <f t="shared" si="36"/>
        <v>0.19504622115588174</v>
      </c>
      <c r="X382" s="17">
        <f>IF(N382="",'Project Guide'!$B$7-L382,N382-L382)</f>
        <v>53.022705451388902</v>
      </c>
      <c r="Y382" s="5" t="str">
        <f t="shared" si="37"/>
        <v>Open</v>
      </c>
      <c r="Z382" s="17">
        <f>IF(N382="",MAX(0,'Project Guide'!$B$7-M382),MAX(0,N382-M382))</f>
        <v>0</v>
      </c>
      <c r="AA382" s="11">
        <f t="shared" si="38"/>
        <v>0</v>
      </c>
      <c r="AB382" s="17" t="str">
        <f>IF(Q382="","",IF(R382="",'Project Guide'!$B$7-Q382,R382-Q382))</f>
        <v/>
      </c>
      <c r="AC382" s="5" t="str">
        <f>IF(Q382="","Not Invoiced",IF(R382&lt;&gt;"","Paid",IF('Project Guide'!$B$7&gt;Q382+S382,"Overdue","Open")))</f>
        <v>Not Invoiced</v>
      </c>
      <c r="AD382" s="11">
        <f t="shared" si="39"/>
        <v>0</v>
      </c>
      <c r="AE382" s="5" t="str">
        <f t="shared" si="40"/>
        <v>2026-06</v>
      </c>
      <c r="AF382" s="44" t="str">
        <f t="shared" si="41"/>
        <v>Monitor</v>
      </c>
    </row>
    <row r="383" spans="1:32" ht="15">
      <c r="A383" s="5" t="s">
        <v>515</v>
      </c>
      <c r="B383" s="5" t="s">
        <v>168</v>
      </c>
      <c r="C383" s="5" t="s">
        <v>169</v>
      </c>
      <c r="D383" s="5" t="s">
        <v>67</v>
      </c>
      <c r="E383" s="5" t="s">
        <v>128</v>
      </c>
      <c r="F383" s="5" t="s">
        <v>129</v>
      </c>
      <c r="G383" s="5" t="s">
        <v>85</v>
      </c>
      <c r="H383" s="5" t="s">
        <v>49</v>
      </c>
      <c r="I383" s="5" t="s">
        <v>50</v>
      </c>
      <c r="J383" s="8">
        <v>46189.610489270832</v>
      </c>
      <c r="K383" s="8">
        <v>46192.610489270832</v>
      </c>
      <c r="L383" s="8">
        <v>46192.610489270832</v>
      </c>
      <c r="M383" s="8">
        <v>46220.610489270832</v>
      </c>
      <c r="N383" s="8"/>
      <c r="O383" s="11">
        <v>33386</v>
      </c>
      <c r="P383" s="11">
        <v>22989</v>
      </c>
      <c r="Q383" s="8"/>
      <c r="R383" s="8"/>
      <c r="S383" s="5">
        <v>45</v>
      </c>
      <c r="T383" s="5" t="s">
        <v>62</v>
      </c>
      <c r="U383" s="5" t="s">
        <v>63</v>
      </c>
      <c r="V383" s="11">
        <f t="shared" si="35"/>
        <v>10397</v>
      </c>
      <c r="W383" s="14">
        <f t="shared" si="36"/>
        <v>0.31141795962379443</v>
      </c>
      <c r="X383" s="17">
        <f>IF(N383="",'Project Guide'!$B$7-L383,N383-L383)</f>
        <v>52.389510729168251</v>
      </c>
      <c r="Y383" s="5" t="str">
        <f t="shared" si="37"/>
        <v>Open</v>
      </c>
      <c r="Z383" s="17">
        <f>IF(N383="",MAX(0,'Project Guide'!$B$7-M383),MAX(0,N383-M383))</f>
        <v>24.389510729168251</v>
      </c>
      <c r="AA383" s="11">
        <f t="shared" si="38"/>
        <v>33386</v>
      </c>
      <c r="AB383" s="17" t="str">
        <f>IF(Q383="","",IF(R383="",'Project Guide'!$B$7-Q383,R383-Q383))</f>
        <v/>
      </c>
      <c r="AC383" s="5" t="str">
        <f>IF(Q383="","Not Invoiced",IF(R383&lt;&gt;"","Paid",IF('Project Guide'!$B$7&gt;Q383+S383,"Overdue","Open")))</f>
        <v>Not Invoiced</v>
      </c>
      <c r="AD383" s="11">
        <f t="shared" si="39"/>
        <v>0</v>
      </c>
      <c r="AE383" s="5" t="str">
        <f t="shared" si="40"/>
        <v>2026-06</v>
      </c>
      <c r="AF383" s="44" t="str">
        <f t="shared" si="41"/>
        <v>P1</v>
      </c>
    </row>
    <row r="384" spans="1:32" ht="15">
      <c r="A384" s="5" t="s">
        <v>516</v>
      </c>
      <c r="B384" s="5" t="s">
        <v>89</v>
      </c>
      <c r="C384" s="5" t="s">
        <v>90</v>
      </c>
      <c r="D384" s="5" t="s">
        <v>91</v>
      </c>
      <c r="E384" s="5" t="s">
        <v>57</v>
      </c>
      <c r="F384" s="5" t="s">
        <v>58</v>
      </c>
      <c r="G384" s="5" t="s">
        <v>59</v>
      </c>
      <c r="H384" s="5" t="s">
        <v>189</v>
      </c>
      <c r="I384" s="5" t="s">
        <v>190</v>
      </c>
      <c r="J384" s="8">
        <v>46177.189482685186</v>
      </c>
      <c r="K384" s="8">
        <v>46192.189482685186</v>
      </c>
      <c r="L384" s="8">
        <v>46193.189482685186</v>
      </c>
      <c r="M384" s="8">
        <v>46266.189482685186</v>
      </c>
      <c r="N384" s="8"/>
      <c r="O384" s="11">
        <v>24245</v>
      </c>
      <c r="P384" s="11">
        <v>16480</v>
      </c>
      <c r="Q384" s="8"/>
      <c r="R384" s="8"/>
      <c r="S384" s="5">
        <v>30</v>
      </c>
      <c r="T384" s="5" t="s">
        <v>130</v>
      </c>
      <c r="U384" s="5" t="s">
        <v>131</v>
      </c>
      <c r="V384" s="11">
        <f t="shared" si="35"/>
        <v>7765</v>
      </c>
      <c r="W384" s="14">
        <f t="shared" si="36"/>
        <v>0.3202722210765106</v>
      </c>
      <c r="X384" s="17">
        <f>IF(N384="",'Project Guide'!$B$7-L384,N384-L384)</f>
        <v>51.810517314814206</v>
      </c>
      <c r="Y384" s="5" t="str">
        <f t="shared" si="37"/>
        <v>Open</v>
      </c>
      <c r="Z384" s="17">
        <f>IF(N384="",MAX(0,'Project Guide'!$B$7-M384),MAX(0,N384-M384))</f>
        <v>0</v>
      </c>
      <c r="AA384" s="11">
        <f t="shared" si="38"/>
        <v>0</v>
      </c>
      <c r="AB384" s="17" t="str">
        <f>IF(Q384="","",IF(R384="",'Project Guide'!$B$7-Q384,R384-Q384))</f>
        <v/>
      </c>
      <c r="AC384" s="5" t="str">
        <f>IF(Q384="","Not Invoiced",IF(R384&lt;&gt;"","Paid",IF('Project Guide'!$B$7&gt;Q384+S384,"Overdue","Open")))</f>
        <v>Not Invoiced</v>
      </c>
      <c r="AD384" s="11">
        <f t="shared" si="39"/>
        <v>0</v>
      </c>
      <c r="AE384" s="5" t="str">
        <f t="shared" si="40"/>
        <v>2026-06</v>
      </c>
      <c r="AF384" s="44" t="str">
        <f t="shared" si="41"/>
        <v>Monitor</v>
      </c>
    </row>
    <row r="385" spans="1:32" ht="15">
      <c r="A385" s="5" t="s">
        <v>517</v>
      </c>
      <c r="B385" s="5" t="s">
        <v>43</v>
      </c>
      <c r="C385" s="5" t="s">
        <v>44</v>
      </c>
      <c r="D385" s="5" t="s">
        <v>45</v>
      </c>
      <c r="E385" s="5" t="s">
        <v>57</v>
      </c>
      <c r="F385" s="5" t="s">
        <v>58</v>
      </c>
      <c r="G385" s="5" t="s">
        <v>59</v>
      </c>
      <c r="H385" s="5" t="s">
        <v>75</v>
      </c>
      <c r="I385" s="5" t="s">
        <v>76</v>
      </c>
      <c r="J385" s="8">
        <v>46188.970966284724</v>
      </c>
      <c r="K385" s="8">
        <v>46191.970966284724</v>
      </c>
      <c r="L385" s="8">
        <v>46193.970966284724</v>
      </c>
      <c r="M385" s="8">
        <v>46254.970966284724</v>
      </c>
      <c r="N385" s="8"/>
      <c r="O385" s="11">
        <v>8142</v>
      </c>
      <c r="P385" s="11">
        <v>5646</v>
      </c>
      <c r="Q385" s="8"/>
      <c r="R385" s="8"/>
      <c r="S385" s="5">
        <v>45</v>
      </c>
      <c r="T385" s="5" t="s">
        <v>135</v>
      </c>
      <c r="U385" s="5" t="s">
        <v>136</v>
      </c>
      <c r="V385" s="11">
        <f t="shared" si="35"/>
        <v>2496</v>
      </c>
      <c r="W385" s="14">
        <f t="shared" si="36"/>
        <v>0.30655858511422257</v>
      </c>
      <c r="X385" s="17">
        <f>IF(N385="",'Project Guide'!$B$7-L385,N385-L385)</f>
        <v>51.029033715276455</v>
      </c>
      <c r="Y385" s="5" t="str">
        <f t="shared" si="37"/>
        <v>Open</v>
      </c>
      <c r="Z385" s="17">
        <f>IF(N385="",MAX(0,'Project Guide'!$B$7-M385),MAX(0,N385-M385))</f>
        <v>0</v>
      </c>
      <c r="AA385" s="11">
        <f t="shared" si="38"/>
        <v>0</v>
      </c>
      <c r="AB385" s="17" t="str">
        <f>IF(Q385="","",IF(R385="",'Project Guide'!$B$7-Q385,R385-Q385))</f>
        <v/>
      </c>
      <c r="AC385" s="5" t="str">
        <f>IF(Q385="","Not Invoiced",IF(R385&lt;&gt;"","Paid",IF('Project Guide'!$B$7&gt;Q385+S385,"Overdue","Open")))</f>
        <v>Not Invoiced</v>
      </c>
      <c r="AD385" s="11">
        <f t="shared" si="39"/>
        <v>0</v>
      </c>
      <c r="AE385" s="5" t="str">
        <f t="shared" si="40"/>
        <v>2026-06</v>
      </c>
      <c r="AF385" s="44" t="str">
        <f t="shared" si="41"/>
        <v>Monitor</v>
      </c>
    </row>
    <row r="386" spans="1:32" ht="15">
      <c r="A386" s="5" t="s">
        <v>518</v>
      </c>
      <c r="B386" s="5" t="s">
        <v>54</v>
      </c>
      <c r="C386" s="5" t="s">
        <v>55</v>
      </c>
      <c r="D386" s="5" t="s">
        <v>56</v>
      </c>
      <c r="E386" s="5" t="s">
        <v>57</v>
      </c>
      <c r="F386" s="5" t="s">
        <v>58</v>
      </c>
      <c r="G386" s="5" t="s">
        <v>59</v>
      </c>
      <c r="H386" s="5" t="s">
        <v>86</v>
      </c>
      <c r="I386" s="5" t="s">
        <v>87</v>
      </c>
      <c r="J386" s="8">
        <v>46190.218914328703</v>
      </c>
      <c r="K386" s="8">
        <v>46195.218914328703</v>
      </c>
      <c r="L386" s="8">
        <v>46195.218914328703</v>
      </c>
      <c r="M386" s="8">
        <v>46259.218914328703</v>
      </c>
      <c r="N386" s="8"/>
      <c r="O386" s="11">
        <v>6010</v>
      </c>
      <c r="P386" s="11">
        <v>4869</v>
      </c>
      <c r="Q386" s="8"/>
      <c r="R386" s="8"/>
      <c r="S386" s="5">
        <v>60</v>
      </c>
      <c r="T386" s="5" t="s">
        <v>62</v>
      </c>
      <c r="U386" s="5" t="s">
        <v>63</v>
      </c>
      <c r="V386" s="11">
        <f t="shared" ref="V386:V421" si="42">O386-P386</f>
        <v>1141</v>
      </c>
      <c r="W386" s="14">
        <f t="shared" ref="W386:W421" si="43">IFERROR(V386/O386,0)</f>
        <v>0.18985024958402663</v>
      </c>
      <c r="X386" s="17">
        <f>IF(N386="",'Project Guide'!$B$7-L386,N386-L386)</f>
        <v>49.781085671296751</v>
      </c>
      <c r="Y386" s="5" t="str">
        <f t="shared" ref="Y386:Y421" si="44">IF(N386="","Open",IF(N386&lt;=M386,"On Time","Late"))</f>
        <v>Open</v>
      </c>
      <c r="Z386" s="17">
        <f>IF(N386="",MAX(0,'Project Guide'!$B$7-M386),MAX(0,N386-M386))</f>
        <v>0</v>
      </c>
      <c r="AA386" s="11">
        <f t="shared" ref="AA386:AA421" si="45">IF(Z386&gt;0,O386,0)</f>
        <v>0</v>
      </c>
      <c r="AB386" s="17" t="str">
        <f>IF(Q386="","",IF(R386="",'Project Guide'!$B$7-Q386,R386-Q386))</f>
        <v/>
      </c>
      <c r="AC386" s="5" t="str">
        <f>IF(Q386="","Not Invoiced",IF(R386&lt;&gt;"","Paid",IF('Project Guide'!$B$7&gt;Q386+S386,"Overdue","Open")))</f>
        <v>Not Invoiced</v>
      </c>
      <c r="AD386" s="11">
        <f t="shared" ref="AD386:AD421" si="46">IF(OR(AC386="Open",AC386="Overdue"),O386,0)</f>
        <v>0</v>
      </c>
      <c r="AE386" s="5" t="str">
        <f t="shared" ref="AE386:AE421" si="47">TEXT(L386,"yyyy-mm")</f>
        <v>2026-06</v>
      </c>
      <c r="AF386" s="44" t="str">
        <f t="shared" ref="AF386:AF421" si="48">IF(OR(AC386="Overdue",AA386&gt;=40000,Z386&gt;=15),"P1",IF(OR(Z386&gt;=7,AA386&gt;=20000),"P2",IF(Z386&gt;0,"P3","Monitor")))</f>
        <v>Monitor</v>
      </c>
    </row>
    <row r="387" spans="1:32" ht="15">
      <c r="A387" s="5" t="s">
        <v>519</v>
      </c>
      <c r="B387" s="5" t="s">
        <v>43</v>
      </c>
      <c r="C387" s="5" t="s">
        <v>44</v>
      </c>
      <c r="D387" s="5" t="s">
        <v>45</v>
      </c>
      <c r="E387" s="5" t="s">
        <v>68</v>
      </c>
      <c r="F387" s="5" t="s">
        <v>69</v>
      </c>
      <c r="G387" s="5" t="s">
        <v>70</v>
      </c>
      <c r="H387" s="5" t="s">
        <v>75</v>
      </c>
      <c r="I387" s="5" t="s">
        <v>76</v>
      </c>
      <c r="J387" s="8">
        <v>46188.279431377312</v>
      </c>
      <c r="K387" s="8">
        <v>46195.279431377312</v>
      </c>
      <c r="L387" s="8">
        <v>46196.279431377312</v>
      </c>
      <c r="M387" s="8">
        <v>46236.279431377312</v>
      </c>
      <c r="N387" s="8">
        <v>46238.279431377312</v>
      </c>
      <c r="O387" s="11">
        <v>29249</v>
      </c>
      <c r="P387" s="11">
        <v>21375</v>
      </c>
      <c r="Q387" s="8">
        <v>46238.279431377312</v>
      </c>
      <c r="R387" s="8"/>
      <c r="S387" s="5">
        <v>60</v>
      </c>
      <c r="T387" s="5" t="s">
        <v>118</v>
      </c>
      <c r="U387" s="5" t="s">
        <v>119</v>
      </c>
      <c r="V387" s="11">
        <f t="shared" si="42"/>
        <v>7874</v>
      </c>
      <c r="W387" s="14">
        <f t="shared" si="43"/>
        <v>0.26920578481315599</v>
      </c>
      <c r="X387" s="17">
        <f>IF(N387="",'Project Guide'!$B$7-L387,N387-L387)</f>
        <v>42</v>
      </c>
      <c r="Y387" s="5" t="str">
        <f t="shared" si="44"/>
        <v>Late</v>
      </c>
      <c r="Z387" s="17">
        <f>IF(N387="",MAX(0,'Project Guide'!$B$7-M387),MAX(0,N387-M387))</f>
        <v>2</v>
      </c>
      <c r="AA387" s="11">
        <f t="shared" si="45"/>
        <v>29249</v>
      </c>
      <c r="AB387" s="17">
        <f>IF(Q387="","",IF(R387="",'Project Guide'!$B$7-Q387,R387-Q387))</f>
        <v>6.7205686226880061</v>
      </c>
      <c r="AC387" s="5" t="str">
        <f>IF(Q387="","Not Invoiced",IF(R387&lt;&gt;"","Paid",IF('Project Guide'!$B$7&gt;Q387+S387,"Overdue","Open")))</f>
        <v>Open</v>
      </c>
      <c r="AD387" s="11">
        <f t="shared" si="46"/>
        <v>29249</v>
      </c>
      <c r="AE387" s="5" t="str">
        <f t="shared" si="47"/>
        <v>2026-06</v>
      </c>
      <c r="AF387" s="44" t="str">
        <f t="shared" si="48"/>
        <v>P2</v>
      </c>
    </row>
    <row r="388" spans="1:32" ht="15">
      <c r="A388" s="5" t="s">
        <v>520</v>
      </c>
      <c r="B388" s="5" t="s">
        <v>124</v>
      </c>
      <c r="C388" s="5" t="s">
        <v>125</v>
      </c>
      <c r="D388" s="5" t="s">
        <v>56</v>
      </c>
      <c r="E388" s="5" t="s">
        <v>46</v>
      </c>
      <c r="F388" s="5" t="s">
        <v>47</v>
      </c>
      <c r="G388" s="5" t="s">
        <v>48</v>
      </c>
      <c r="H388" s="5" t="s">
        <v>78</v>
      </c>
      <c r="I388" s="5" t="s">
        <v>79</v>
      </c>
      <c r="J388" s="8">
        <v>46195.609036631948</v>
      </c>
      <c r="K388" s="8">
        <v>46196.609036631948</v>
      </c>
      <c r="L388" s="8">
        <v>46198.609036631948</v>
      </c>
      <c r="M388" s="8">
        <v>46256.609036631948</v>
      </c>
      <c r="N388" s="8"/>
      <c r="O388" s="11">
        <v>4385</v>
      </c>
      <c r="P388" s="11">
        <v>2860</v>
      </c>
      <c r="Q388" s="8"/>
      <c r="R388" s="8"/>
      <c r="S388" s="5">
        <v>30</v>
      </c>
      <c r="T388" s="5" t="s">
        <v>62</v>
      </c>
      <c r="U388" s="5" t="s">
        <v>63</v>
      </c>
      <c r="V388" s="11">
        <f t="shared" si="42"/>
        <v>1525</v>
      </c>
      <c r="W388" s="14">
        <f t="shared" si="43"/>
        <v>0.34777651083238315</v>
      </c>
      <c r="X388" s="17">
        <f>IF(N388="",'Project Guide'!$B$7-L388,N388-L388)</f>
        <v>46.390963368052326</v>
      </c>
      <c r="Y388" s="5" t="str">
        <f t="shared" si="44"/>
        <v>Open</v>
      </c>
      <c r="Z388" s="17">
        <f>IF(N388="",MAX(0,'Project Guide'!$B$7-M388),MAX(0,N388-M388))</f>
        <v>0</v>
      </c>
      <c r="AA388" s="11">
        <f t="shared" si="45"/>
        <v>0</v>
      </c>
      <c r="AB388" s="17" t="str">
        <f>IF(Q388="","",IF(R388="",'Project Guide'!$B$7-Q388,R388-Q388))</f>
        <v/>
      </c>
      <c r="AC388" s="5" t="str">
        <f>IF(Q388="","Not Invoiced",IF(R388&lt;&gt;"","Paid",IF('Project Guide'!$B$7&gt;Q388+S388,"Overdue","Open")))</f>
        <v>Not Invoiced</v>
      </c>
      <c r="AD388" s="11">
        <f t="shared" si="46"/>
        <v>0</v>
      </c>
      <c r="AE388" s="5" t="str">
        <f t="shared" si="47"/>
        <v>2026-06</v>
      </c>
      <c r="AF388" s="44" t="str">
        <f t="shared" si="48"/>
        <v>Monitor</v>
      </c>
    </row>
    <row r="389" spans="1:32" ht="15">
      <c r="A389" s="5" t="s">
        <v>521</v>
      </c>
      <c r="B389" s="5" t="s">
        <v>81</v>
      </c>
      <c r="C389" s="5" t="s">
        <v>82</v>
      </c>
      <c r="D389" s="5" t="s">
        <v>45</v>
      </c>
      <c r="E389" s="5" t="s">
        <v>92</v>
      </c>
      <c r="F389" s="5" t="s">
        <v>93</v>
      </c>
      <c r="G389" s="5" t="s">
        <v>94</v>
      </c>
      <c r="H389" s="5" t="s">
        <v>49</v>
      </c>
      <c r="I389" s="5" t="s">
        <v>50</v>
      </c>
      <c r="J389" s="8">
        <v>46179.712938854165</v>
      </c>
      <c r="K389" s="8">
        <v>46196.712938854165</v>
      </c>
      <c r="L389" s="8">
        <v>46198.712938854165</v>
      </c>
      <c r="M389" s="8">
        <v>46226.712938854165</v>
      </c>
      <c r="N389" s="8">
        <v>46226.712938854165</v>
      </c>
      <c r="O389" s="11">
        <v>44498</v>
      </c>
      <c r="P389" s="11">
        <v>35020</v>
      </c>
      <c r="Q389" s="8">
        <v>46227.712938854165</v>
      </c>
      <c r="R389" s="8">
        <v>46237.712938854165</v>
      </c>
      <c r="S389" s="5">
        <v>45</v>
      </c>
      <c r="T389" s="5" t="s">
        <v>130</v>
      </c>
      <c r="U389" s="5" t="s">
        <v>131</v>
      </c>
      <c r="V389" s="11">
        <f t="shared" si="42"/>
        <v>9478</v>
      </c>
      <c r="W389" s="14">
        <f t="shared" si="43"/>
        <v>0.2129983370039103</v>
      </c>
      <c r="X389" s="17">
        <f>IF(N389="",'Project Guide'!$B$7-L389,N389-L389)</f>
        <v>28</v>
      </c>
      <c r="Y389" s="5" t="str">
        <f t="shared" si="44"/>
        <v>On Time</v>
      </c>
      <c r="Z389" s="17">
        <f>IF(N389="",MAX(0,'Project Guide'!$B$7-M389),MAX(0,N389-M389))</f>
        <v>0</v>
      </c>
      <c r="AA389" s="11">
        <f t="shared" si="45"/>
        <v>0</v>
      </c>
      <c r="AB389" s="17">
        <f>IF(Q389="","",IF(R389="",'Project Guide'!$B$7-Q389,R389-Q389))</f>
        <v>10</v>
      </c>
      <c r="AC389" s="5" t="str">
        <f>IF(Q389="","Not Invoiced",IF(R389&lt;&gt;"","Paid",IF('Project Guide'!$B$7&gt;Q389+S389,"Overdue","Open")))</f>
        <v>Paid</v>
      </c>
      <c r="AD389" s="11">
        <f t="shared" si="46"/>
        <v>0</v>
      </c>
      <c r="AE389" s="5" t="str">
        <f t="shared" si="47"/>
        <v>2026-06</v>
      </c>
      <c r="AF389" s="44" t="str">
        <f t="shared" si="48"/>
        <v>Monitor</v>
      </c>
    </row>
    <row r="390" spans="1:32" ht="15">
      <c r="A390" s="5" t="s">
        <v>522</v>
      </c>
      <c r="B390" s="5" t="s">
        <v>54</v>
      </c>
      <c r="C390" s="5" t="s">
        <v>55</v>
      </c>
      <c r="D390" s="5" t="s">
        <v>56</v>
      </c>
      <c r="E390" s="5" t="s">
        <v>146</v>
      </c>
      <c r="F390" s="5" t="s">
        <v>147</v>
      </c>
      <c r="G390" s="5" t="s">
        <v>85</v>
      </c>
      <c r="H390" s="5" t="s">
        <v>49</v>
      </c>
      <c r="I390" s="5" t="s">
        <v>50</v>
      </c>
      <c r="J390" s="8">
        <v>46194.138794895836</v>
      </c>
      <c r="K390" s="8">
        <v>46197.138794895836</v>
      </c>
      <c r="L390" s="8">
        <v>46199.138794895836</v>
      </c>
      <c r="M390" s="8">
        <v>46226.138794895836</v>
      </c>
      <c r="N390" s="8"/>
      <c r="O390" s="11">
        <v>51650</v>
      </c>
      <c r="P390" s="11">
        <v>41411</v>
      </c>
      <c r="Q390" s="8"/>
      <c r="R390" s="8"/>
      <c r="S390" s="5">
        <v>30</v>
      </c>
      <c r="T390" s="5" t="s">
        <v>62</v>
      </c>
      <c r="U390" s="5" t="s">
        <v>63</v>
      </c>
      <c r="V390" s="11">
        <f t="shared" si="42"/>
        <v>10239</v>
      </c>
      <c r="W390" s="14">
        <f t="shared" si="43"/>
        <v>0.1982381413359148</v>
      </c>
      <c r="X390" s="17">
        <f>IF(N390="",'Project Guide'!$B$7-L390,N390-L390)</f>
        <v>45.861205104163673</v>
      </c>
      <c r="Y390" s="5" t="str">
        <f t="shared" si="44"/>
        <v>Open</v>
      </c>
      <c r="Z390" s="17">
        <f>IF(N390="",MAX(0,'Project Guide'!$B$7-M390),MAX(0,N390-M390))</f>
        <v>18.861205104163673</v>
      </c>
      <c r="AA390" s="11">
        <f t="shared" si="45"/>
        <v>51650</v>
      </c>
      <c r="AB390" s="17" t="str">
        <f>IF(Q390="","",IF(R390="",'Project Guide'!$B$7-Q390,R390-Q390))</f>
        <v/>
      </c>
      <c r="AC390" s="5" t="str">
        <f>IF(Q390="","Not Invoiced",IF(R390&lt;&gt;"","Paid",IF('Project Guide'!$B$7&gt;Q390+S390,"Overdue","Open")))</f>
        <v>Not Invoiced</v>
      </c>
      <c r="AD390" s="11">
        <f t="shared" si="46"/>
        <v>0</v>
      </c>
      <c r="AE390" s="5" t="str">
        <f t="shared" si="47"/>
        <v>2026-06</v>
      </c>
      <c r="AF390" s="44" t="str">
        <f t="shared" si="48"/>
        <v>P1</v>
      </c>
    </row>
    <row r="391" spans="1:32" ht="15">
      <c r="A391" s="5" t="s">
        <v>523</v>
      </c>
      <c r="B391" s="5" t="s">
        <v>96</v>
      </c>
      <c r="C391" s="5" t="s">
        <v>97</v>
      </c>
      <c r="D391" s="5" t="s">
        <v>98</v>
      </c>
      <c r="E391" s="5" t="s">
        <v>115</v>
      </c>
      <c r="F391" s="5" t="s">
        <v>116</v>
      </c>
      <c r="G391" s="5" t="s">
        <v>117</v>
      </c>
      <c r="H391" s="5" t="s">
        <v>75</v>
      </c>
      <c r="I391" s="5" t="s">
        <v>76</v>
      </c>
      <c r="J391" s="8">
        <v>46190.004744097219</v>
      </c>
      <c r="K391" s="8">
        <v>46196.004744097219</v>
      </c>
      <c r="L391" s="8">
        <v>46200.004744097219</v>
      </c>
      <c r="M391" s="8">
        <v>46271.004744097219</v>
      </c>
      <c r="N391" s="8"/>
      <c r="O391" s="11">
        <v>7782</v>
      </c>
      <c r="P391" s="11">
        <v>5679</v>
      </c>
      <c r="Q391" s="8"/>
      <c r="R391" s="8"/>
      <c r="S391" s="5">
        <v>30</v>
      </c>
      <c r="T391" s="5" t="s">
        <v>118</v>
      </c>
      <c r="U391" s="5" t="s">
        <v>119</v>
      </c>
      <c r="V391" s="11">
        <f t="shared" si="42"/>
        <v>2103</v>
      </c>
      <c r="W391" s="14">
        <f t="shared" si="43"/>
        <v>0.27023901310717041</v>
      </c>
      <c r="X391" s="17">
        <f>IF(N391="",'Project Guide'!$B$7-L391,N391-L391)</f>
        <v>44.995255902780627</v>
      </c>
      <c r="Y391" s="5" t="str">
        <f t="shared" si="44"/>
        <v>Open</v>
      </c>
      <c r="Z391" s="17">
        <f>IF(N391="",MAX(0,'Project Guide'!$B$7-M391),MAX(0,N391-M391))</f>
        <v>0</v>
      </c>
      <c r="AA391" s="11">
        <f t="shared" si="45"/>
        <v>0</v>
      </c>
      <c r="AB391" s="17" t="str">
        <f>IF(Q391="","",IF(R391="",'Project Guide'!$B$7-Q391,R391-Q391))</f>
        <v/>
      </c>
      <c r="AC391" s="5" t="str">
        <f>IF(Q391="","Not Invoiced",IF(R391&lt;&gt;"","Paid",IF('Project Guide'!$B$7&gt;Q391+S391,"Overdue","Open")))</f>
        <v>Not Invoiced</v>
      </c>
      <c r="AD391" s="11">
        <f t="shared" si="46"/>
        <v>0</v>
      </c>
      <c r="AE391" s="5" t="str">
        <f t="shared" si="47"/>
        <v>2026-06</v>
      </c>
      <c r="AF391" s="44" t="str">
        <f t="shared" si="48"/>
        <v>Monitor</v>
      </c>
    </row>
    <row r="392" spans="1:32" ht="15">
      <c r="A392" s="5" t="s">
        <v>524</v>
      </c>
      <c r="B392" s="5" t="s">
        <v>113</v>
      </c>
      <c r="C392" s="5" t="s">
        <v>114</v>
      </c>
      <c r="D392" s="5" t="s">
        <v>91</v>
      </c>
      <c r="E392" s="5" t="s">
        <v>46</v>
      </c>
      <c r="F392" s="5" t="s">
        <v>47</v>
      </c>
      <c r="G392" s="5" t="s">
        <v>48</v>
      </c>
      <c r="H392" s="5" t="s">
        <v>60</v>
      </c>
      <c r="I392" s="5" t="s">
        <v>61</v>
      </c>
      <c r="J392" s="8">
        <v>46191.67345923611</v>
      </c>
      <c r="K392" s="8">
        <v>46198.67345923611</v>
      </c>
      <c r="L392" s="8">
        <v>46200.67345923611</v>
      </c>
      <c r="M392" s="8">
        <v>46250.67345923611</v>
      </c>
      <c r="N392" s="8"/>
      <c r="O392" s="11">
        <v>18961</v>
      </c>
      <c r="P392" s="11">
        <v>13746</v>
      </c>
      <c r="Q392" s="8"/>
      <c r="R392" s="8"/>
      <c r="S392" s="5">
        <v>45</v>
      </c>
      <c r="T392" s="5" t="s">
        <v>62</v>
      </c>
      <c r="U392" s="5" t="s">
        <v>63</v>
      </c>
      <c r="V392" s="11">
        <f t="shared" si="42"/>
        <v>5215</v>
      </c>
      <c r="W392" s="14">
        <f t="shared" si="43"/>
        <v>0.27503823637993774</v>
      </c>
      <c r="X392" s="17">
        <f>IF(N392="",'Project Guide'!$B$7-L392,N392-L392)</f>
        <v>44.32654076389008</v>
      </c>
      <c r="Y392" s="5" t="str">
        <f t="shared" si="44"/>
        <v>Open</v>
      </c>
      <c r="Z392" s="17">
        <f>IF(N392="",MAX(0,'Project Guide'!$B$7-M392),MAX(0,N392-M392))</f>
        <v>0</v>
      </c>
      <c r="AA392" s="11">
        <f t="shared" si="45"/>
        <v>0</v>
      </c>
      <c r="AB392" s="17" t="str">
        <f>IF(Q392="","",IF(R392="",'Project Guide'!$B$7-Q392,R392-Q392))</f>
        <v/>
      </c>
      <c r="AC392" s="5" t="str">
        <f>IF(Q392="","Not Invoiced",IF(R392&lt;&gt;"","Paid",IF('Project Guide'!$B$7&gt;Q392+S392,"Overdue","Open")))</f>
        <v>Not Invoiced</v>
      </c>
      <c r="AD392" s="11">
        <f t="shared" si="46"/>
        <v>0</v>
      </c>
      <c r="AE392" s="5" t="str">
        <f t="shared" si="47"/>
        <v>2026-06</v>
      </c>
      <c r="AF392" s="44" t="str">
        <f t="shared" si="48"/>
        <v>Monitor</v>
      </c>
    </row>
    <row r="393" spans="1:32" ht="15">
      <c r="A393" s="5" t="s">
        <v>525</v>
      </c>
      <c r="B393" s="5" t="s">
        <v>113</v>
      </c>
      <c r="C393" s="5" t="s">
        <v>114</v>
      </c>
      <c r="D393" s="5" t="s">
        <v>91</v>
      </c>
      <c r="E393" s="5" t="s">
        <v>57</v>
      </c>
      <c r="F393" s="5" t="s">
        <v>58</v>
      </c>
      <c r="G393" s="5" t="s">
        <v>59</v>
      </c>
      <c r="H393" s="5" t="s">
        <v>189</v>
      </c>
      <c r="I393" s="5" t="s">
        <v>190</v>
      </c>
      <c r="J393" s="8">
        <v>46195.263239409724</v>
      </c>
      <c r="K393" s="8">
        <v>46201.263239409724</v>
      </c>
      <c r="L393" s="8">
        <v>46202.263239409724</v>
      </c>
      <c r="M393" s="8">
        <v>46263.263239409724</v>
      </c>
      <c r="N393" s="8"/>
      <c r="O393" s="11">
        <v>10283</v>
      </c>
      <c r="P393" s="11">
        <v>7617</v>
      </c>
      <c r="Q393" s="8"/>
      <c r="R393" s="8"/>
      <c r="S393" s="5">
        <v>30</v>
      </c>
      <c r="T393" s="5" t="s">
        <v>62</v>
      </c>
      <c r="U393" s="5" t="s">
        <v>63</v>
      </c>
      <c r="V393" s="11">
        <f t="shared" si="42"/>
        <v>2666</v>
      </c>
      <c r="W393" s="14">
        <f t="shared" si="43"/>
        <v>0.25926286103277252</v>
      </c>
      <c r="X393" s="17">
        <f>IF(N393="",'Project Guide'!$B$7-L393,N393-L393)</f>
        <v>42.73676059027639</v>
      </c>
      <c r="Y393" s="5" t="str">
        <f t="shared" si="44"/>
        <v>Open</v>
      </c>
      <c r="Z393" s="17">
        <f>IF(N393="",MAX(0,'Project Guide'!$B$7-M393),MAX(0,N393-M393))</f>
        <v>0</v>
      </c>
      <c r="AA393" s="11">
        <f t="shared" si="45"/>
        <v>0</v>
      </c>
      <c r="AB393" s="17" t="str">
        <f>IF(Q393="","",IF(R393="",'Project Guide'!$B$7-Q393,R393-Q393))</f>
        <v/>
      </c>
      <c r="AC393" s="5" t="str">
        <f>IF(Q393="","Not Invoiced",IF(R393&lt;&gt;"","Paid",IF('Project Guide'!$B$7&gt;Q393+S393,"Overdue","Open")))</f>
        <v>Not Invoiced</v>
      </c>
      <c r="AD393" s="11">
        <f t="shared" si="46"/>
        <v>0</v>
      </c>
      <c r="AE393" s="5" t="str">
        <f t="shared" si="47"/>
        <v>2026-06</v>
      </c>
      <c r="AF393" s="44" t="str">
        <f t="shared" si="48"/>
        <v>Monitor</v>
      </c>
    </row>
    <row r="394" spans="1:32" ht="15">
      <c r="A394" s="5" t="s">
        <v>526</v>
      </c>
      <c r="B394" s="5" t="s">
        <v>161</v>
      </c>
      <c r="C394" s="5" t="s">
        <v>162</v>
      </c>
      <c r="D394" s="5" t="s">
        <v>67</v>
      </c>
      <c r="E394" s="5" t="s">
        <v>72</v>
      </c>
      <c r="F394" s="5" t="s">
        <v>73</v>
      </c>
      <c r="G394" s="5" t="s">
        <v>74</v>
      </c>
      <c r="H394" s="5" t="s">
        <v>60</v>
      </c>
      <c r="I394" s="5" t="s">
        <v>61</v>
      </c>
      <c r="J394" s="8">
        <v>46200.181072453706</v>
      </c>
      <c r="K394" s="8">
        <v>46203.181072453706</v>
      </c>
      <c r="L394" s="8">
        <v>46203.181072453706</v>
      </c>
      <c r="M394" s="8">
        <v>46263.181072453706</v>
      </c>
      <c r="N394" s="8"/>
      <c r="O394" s="11">
        <v>6757</v>
      </c>
      <c r="P394" s="11">
        <v>4606</v>
      </c>
      <c r="Q394" s="8"/>
      <c r="R394" s="8"/>
      <c r="S394" s="5">
        <v>45</v>
      </c>
      <c r="T394" s="5" t="s">
        <v>62</v>
      </c>
      <c r="U394" s="5" t="s">
        <v>63</v>
      </c>
      <c r="V394" s="11">
        <f t="shared" si="42"/>
        <v>2151</v>
      </c>
      <c r="W394" s="14">
        <f t="shared" si="43"/>
        <v>0.31833653988456417</v>
      </c>
      <c r="X394" s="17">
        <f>IF(N394="",'Project Guide'!$B$7-L394,N394-L394)</f>
        <v>41.818927546293708</v>
      </c>
      <c r="Y394" s="5" t="str">
        <f t="shared" si="44"/>
        <v>Open</v>
      </c>
      <c r="Z394" s="17">
        <f>IF(N394="",MAX(0,'Project Guide'!$B$7-M394),MAX(0,N394-M394))</f>
        <v>0</v>
      </c>
      <c r="AA394" s="11">
        <f t="shared" si="45"/>
        <v>0</v>
      </c>
      <c r="AB394" s="17" t="str">
        <f>IF(Q394="","",IF(R394="",'Project Guide'!$B$7-Q394,R394-Q394))</f>
        <v/>
      </c>
      <c r="AC394" s="5" t="str">
        <f>IF(Q394="","Not Invoiced",IF(R394&lt;&gt;"","Paid",IF('Project Guide'!$B$7&gt;Q394+S394,"Overdue","Open")))</f>
        <v>Not Invoiced</v>
      </c>
      <c r="AD394" s="11">
        <f t="shared" si="46"/>
        <v>0</v>
      </c>
      <c r="AE394" s="5" t="str">
        <f t="shared" si="47"/>
        <v>2026-06</v>
      </c>
      <c r="AF394" s="44" t="str">
        <f t="shared" si="48"/>
        <v>Monitor</v>
      </c>
    </row>
    <row r="395" spans="1:32" ht="15">
      <c r="A395" s="5" t="s">
        <v>527</v>
      </c>
      <c r="B395" s="5" t="s">
        <v>113</v>
      </c>
      <c r="C395" s="5" t="s">
        <v>114</v>
      </c>
      <c r="D395" s="5" t="s">
        <v>91</v>
      </c>
      <c r="E395" s="5" t="s">
        <v>146</v>
      </c>
      <c r="F395" s="5" t="s">
        <v>147</v>
      </c>
      <c r="G395" s="5" t="s">
        <v>85</v>
      </c>
      <c r="H395" s="5" t="s">
        <v>75</v>
      </c>
      <c r="I395" s="5" t="s">
        <v>76</v>
      </c>
      <c r="J395" s="8">
        <v>46196.19346865741</v>
      </c>
      <c r="K395" s="8">
        <v>46203.19346865741</v>
      </c>
      <c r="L395" s="8">
        <v>46203.19346865741</v>
      </c>
      <c r="M395" s="8">
        <v>46226.19346865741</v>
      </c>
      <c r="N395" s="8">
        <v>46226.19346865741</v>
      </c>
      <c r="O395" s="11">
        <v>29357</v>
      </c>
      <c r="P395" s="11">
        <v>20493</v>
      </c>
      <c r="Q395" s="8">
        <v>46230.19346865741</v>
      </c>
      <c r="R395" s="8"/>
      <c r="S395" s="5">
        <v>60</v>
      </c>
      <c r="T395" s="5" t="s">
        <v>135</v>
      </c>
      <c r="U395" s="5" t="s">
        <v>136</v>
      </c>
      <c r="V395" s="11">
        <f t="shared" si="42"/>
        <v>8864</v>
      </c>
      <c r="W395" s="14">
        <f t="shared" si="43"/>
        <v>0.30193820894505569</v>
      </c>
      <c r="X395" s="17">
        <f>IF(N395="",'Project Guide'!$B$7-L395,N395-L395)</f>
        <v>23</v>
      </c>
      <c r="Y395" s="5" t="str">
        <f t="shared" si="44"/>
        <v>On Time</v>
      </c>
      <c r="Z395" s="17">
        <f>IF(N395="",MAX(0,'Project Guide'!$B$7-M395),MAX(0,N395-M395))</f>
        <v>0</v>
      </c>
      <c r="AA395" s="11">
        <f t="shared" si="45"/>
        <v>0</v>
      </c>
      <c r="AB395" s="17">
        <f>IF(Q395="","",IF(R395="",'Project Guide'!$B$7-Q395,R395-Q395))</f>
        <v>14.806531342590461</v>
      </c>
      <c r="AC395" s="5" t="str">
        <f>IF(Q395="","Not Invoiced",IF(R395&lt;&gt;"","Paid",IF('Project Guide'!$B$7&gt;Q395+S395,"Overdue","Open")))</f>
        <v>Open</v>
      </c>
      <c r="AD395" s="11">
        <f t="shared" si="46"/>
        <v>29357</v>
      </c>
      <c r="AE395" s="5" t="str">
        <f t="shared" si="47"/>
        <v>2026-06</v>
      </c>
      <c r="AF395" s="44" t="str">
        <f t="shared" si="48"/>
        <v>Monitor</v>
      </c>
    </row>
    <row r="396" spans="1:32" ht="15">
      <c r="A396" s="5" t="s">
        <v>528</v>
      </c>
      <c r="B396" s="5" t="s">
        <v>96</v>
      </c>
      <c r="C396" s="5" t="s">
        <v>97</v>
      </c>
      <c r="D396" s="5" t="s">
        <v>98</v>
      </c>
      <c r="E396" s="5" t="s">
        <v>146</v>
      </c>
      <c r="F396" s="5" t="s">
        <v>147</v>
      </c>
      <c r="G396" s="5" t="s">
        <v>85</v>
      </c>
      <c r="H396" s="5" t="s">
        <v>86</v>
      </c>
      <c r="I396" s="5" t="s">
        <v>87</v>
      </c>
      <c r="J396" s="8">
        <v>46202.30015584491</v>
      </c>
      <c r="K396" s="8">
        <v>46203.30015584491</v>
      </c>
      <c r="L396" s="8">
        <v>46203.30015584491</v>
      </c>
      <c r="M396" s="8">
        <v>46224.30015584491</v>
      </c>
      <c r="N396" s="8">
        <v>46228.30015584491</v>
      </c>
      <c r="O396" s="11">
        <v>11774</v>
      </c>
      <c r="P396" s="11">
        <v>9203</v>
      </c>
      <c r="Q396" s="8">
        <v>46234.30015584491</v>
      </c>
      <c r="R396" s="8"/>
      <c r="S396" s="5">
        <v>45</v>
      </c>
      <c r="T396" s="5" t="s">
        <v>135</v>
      </c>
      <c r="U396" s="5" t="s">
        <v>136</v>
      </c>
      <c r="V396" s="11">
        <f t="shared" si="42"/>
        <v>2571</v>
      </c>
      <c r="W396" s="14">
        <f t="shared" si="43"/>
        <v>0.21836249363003227</v>
      </c>
      <c r="X396" s="17">
        <f>IF(N396="",'Project Guide'!$B$7-L396,N396-L396)</f>
        <v>25</v>
      </c>
      <c r="Y396" s="5" t="str">
        <f t="shared" si="44"/>
        <v>Late</v>
      </c>
      <c r="Z396" s="17">
        <f>IF(N396="",MAX(0,'Project Guide'!$B$7-M396),MAX(0,N396-M396))</f>
        <v>4</v>
      </c>
      <c r="AA396" s="11">
        <f t="shared" si="45"/>
        <v>11774</v>
      </c>
      <c r="AB396" s="17">
        <f>IF(Q396="","",IF(R396="",'Project Guide'!$B$7-Q396,R396-Q396))</f>
        <v>10.699844155089522</v>
      </c>
      <c r="AC396" s="5" t="str">
        <f>IF(Q396="","Not Invoiced",IF(R396&lt;&gt;"","Paid",IF('Project Guide'!$B$7&gt;Q396+S396,"Overdue","Open")))</f>
        <v>Open</v>
      </c>
      <c r="AD396" s="11">
        <f t="shared" si="46"/>
        <v>11774</v>
      </c>
      <c r="AE396" s="5" t="str">
        <f t="shared" si="47"/>
        <v>2026-06</v>
      </c>
      <c r="AF396" s="44" t="str">
        <f t="shared" si="48"/>
        <v>P3</v>
      </c>
    </row>
    <row r="397" spans="1:32" ht="15">
      <c r="A397" s="5" t="s">
        <v>529</v>
      </c>
      <c r="B397" s="5" t="s">
        <v>113</v>
      </c>
      <c r="C397" s="5" t="s">
        <v>114</v>
      </c>
      <c r="D397" s="5" t="s">
        <v>91</v>
      </c>
      <c r="E397" s="5" t="s">
        <v>57</v>
      </c>
      <c r="F397" s="5" t="s">
        <v>58</v>
      </c>
      <c r="G397" s="5" t="s">
        <v>59</v>
      </c>
      <c r="H397" s="5" t="s">
        <v>75</v>
      </c>
      <c r="I397" s="5" t="s">
        <v>76</v>
      </c>
      <c r="J397" s="8">
        <v>46195.615564328706</v>
      </c>
      <c r="K397" s="8">
        <v>46202.615564328706</v>
      </c>
      <c r="L397" s="8">
        <v>46203.615564328706</v>
      </c>
      <c r="M397" s="8">
        <v>46267.615564328706</v>
      </c>
      <c r="N397" s="8"/>
      <c r="O397" s="11">
        <v>26185</v>
      </c>
      <c r="P397" s="11">
        <v>20350</v>
      </c>
      <c r="Q397" s="8"/>
      <c r="R397" s="8"/>
      <c r="S397" s="5">
        <v>45</v>
      </c>
      <c r="T397" s="5" t="s">
        <v>118</v>
      </c>
      <c r="U397" s="5" t="s">
        <v>119</v>
      </c>
      <c r="V397" s="11">
        <f t="shared" si="42"/>
        <v>5835</v>
      </c>
      <c r="W397" s="14">
        <f t="shared" si="43"/>
        <v>0.2228375023868627</v>
      </c>
      <c r="X397" s="17">
        <f>IF(N397="",'Project Guide'!$B$7-L397,N397-L397)</f>
        <v>41.384435671294341</v>
      </c>
      <c r="Y397" s="5" t="str">
        <f t="shared" si="44"/>
        <v>Open</v>
      </c>
      <c r="Z397" s="17">
        <f>IF(N397="",MAX(0,'Project Guide'!$B$7-M397),MAX(0,N397-M397))</f>
        <v>0</v>
      </c>
      <c r="AA397" s="11">
        <f t="shared" si="45"/>
        <v>0</v>
      </c>
      <c r="AB397" s="17" t="str">
        <f>IF(Q397="","",IF(R397="",'Project Guide'!$B$7-Q397,R397-Q397))</f>
        <v/>
      </c>
      <c r="AC397" s="5" t="str">
        <f>IF(Q397="","Not Invoiced",IF(R397&lt;&gt;"","Paid",IF('Project Guide'!$B$7&gt;Q397+S397,"Overdue","Open")))</f>
        <v>Not Invoiced</v>
      </c>
      <c r="AD397" s="11">
        <f t="shared" si="46"/>
        <v>0</v>
      </c>
      <c r="AE397" s="5" t="str">
        <f t="shared" si="47"/>
        <v>2026-06</v>
      </c>
      <c r="AF397" s="44" t="str">
        <f t="shared" si="48"/>
        <v>Monitor</v>
      </c>
    </row>
    <row r="398" spans="1:32" ht="15">
      <c r="A398" s="5" t="s">
        <v>530</v>
      </c>
      <c r="B398" s="5" t="s">
        <v>113</v>
      </c>
      <c r="C398" s="5" t="s">
        <v>114</v>
      </c>
      <c r="D398" s="5" t="s">
        <v>91</v>
      </c>
      <c r="E398" s="5" t="s">
        <v>92</v>
      </c>
      <c r="F398" s="5" t="s">
        <v>93</v>
      </c>
      <c r="G398" s="5" t="s">
        <v>94</v>
      </c>
      <c r="H398" s="5" t="s">
        <v>78</v>
      </c>
      <c r="I398" s="5" t="s">
        <v>79</v>
      </c>
      <c r="J398" s="8">
        <v>46198.722616342595</v>
      </c>
      <c r="K398" s="8">
        <v>46203.722616342595</v>
      </c>
      <c r="L398" s="8">
        <v>46204.722616342595</v>
      </c>
      <c r="M398" s="8">
        <v>46244.722616342595</v>
      </c>
      <c r="N398" s="8"/>
      <c r="O398" s="11">
        <v>17930</v>
      </c>
      <c r="P398" s="11">
        <v>12465</v>
      </c>
      <c r="Q398" s="8"/>
      <c r="R398" s="8"/>
      <c r="S398" s="5">
        <v>30</v>
      </c>
      <c r="T398" s="5" t="s">
        <v>121</v>
      </c>
      <c r="U398" s="5" t="s">
        <v>122</v>
      </c>
      <c r="V398" s="11">
        <f t="shared" si="42"/>
        <v>5465</v>
      </c>
      <c r="W398" s="14">
        <f t="shared" si="43"/>
        <v>0.30479643056330175</v>
      </c>
      <c r="X398" s="17">
        <f>IF(N398="",'Project Guide'!$B$7-L398,N398-L398)</f>
        <v>40.277383657405153</v>
      </c>
      <c r="Y398" s="5" t="str">
        <f t="shared" si="44"/>
        <v>Open</v>
      </c>
      <c r="Z398" s="17">
        <f>IF(N398="",MAX(0,'Project Guide'!$B$7-M398),MAX(0,N398-M398))</f>
        <v>0.27738365740515292</v>
      </c>
      <c r="AA398" s="11">
        <f t="shared" si="45"/>
        <v>17930</v>
      </c>
      <c r="AB398" s="17" t="str">
        <f>IF(Q398="","",IF(R398="",'Project Guide'!$B$7-Q398,R398-Q398))</f>
        <v/>
      </c>
      <c r="AC398" s="5" t="str">
        <f>IF(Q398="","Not Invoiced",IF(R398&lt;&gt;"","Paid",IF('Project Guide'!$B$7&gt;Q398+S398,"Overdue","Open")))</f>
        <v>Not Invoiced</v>
      </c>
      <c r="AD398" s="11">
        <f t="shared" si="46"/>
        <v>0</v>
      </c>
      <c r="AE398" s="5" t="str">
        <f t="shared" si="47"/>
        <v>2026-07</v>
      </c>
      <c r="AF398" s="44" t="str">
        <f t="shared" si="48"/>
        <v>P3</v>
      </c>
    </row>
    <row r="399" spans="1:32" ht="15">
      <c r="A399" s="5" t="s">
        <v>531</v>
      </c>
      <c r="B399" s="5" t="s">
        <v>168</v>
      </c>
      <c r="C399" s="5" t="s">
        <v>169</v>
      </c>
      <c r="D399" s="5" t="s">
        <v>67</v>
      </c>
      <c r="E399" s="5" t="s">
        <v>146</v>
      </c>
      <c r="F399" s="5" t="s">
        <v>147</v>
      </c>
      <c r="G399" s="5" t="s">
        <v>85</v>
      </c>
      <c r="H399" s="5" t="s">
        <v>49</v>
      </c>
      <c r="I399" s="5" t="s">
        <v>50</v>
      </c>
      <c r="J399" s="8">
        <v>46197.073358738424</v>
      </c>
      <c r="K399" s="8">
        <v>46202.073358738424</v>
      </c>
      <c r="L399" s="8">
        <v>46205.073358738424</v>
      </c>
      <c r="M399" s="8">
        <v>46231.073358738424</v>
      </c>
      <c r="N399" s="8">
        <v>46228.073358738424</v>
      </c>
      <c r="O399" s="11">
        <v>20555</v>
      </c>
      <c r="P399" s="11">
        <v>13800</v>
      </c>
      <c r="Q399" s="8">
        <v>46229.073358738424</v>
      </c>
      <c r="R399" s="8"/>
      <c r="S399" s="5">
        <v>45</v>
      </c>
      <c r="T399" s="5" t="s">
        <v>62</v>
      </c>
      <c r="U399" s="5" t="s">
        <v>63</v>
      </c>
      <c r="V399" s="11">
        <f t="shared" si="42"/>
        <v>6755</v>
      </c>
      <c r="W399" s="14">
        <f t="shared" si="43"/>
        <v>0.32863050352712236</v>
      </c>
      <c r="X399" s="17">
        <f>IF(N399="",'Project Guide'!$B$7-L399,N399-L399)</f>
        <v>23</v>
      </c>
      <c r="Y399" s="5" t="str">
        <f t="shared" si="44"/>
        <v>On Time</v>
      </c>
      <c r="Z399" s="17">
        <f>IF(N399="",MAX(0,'Project Guide'!$B$7-M399),MAX(0,N399-M399))</f>
        <v>0</v>
      </c>
      <c r="AA399" s="11">
        <f t="shared" si="45"/>
        <v>0</v>
      </c>
      <c r="AB399" s="17">
        <f>IF(Q399="","",IF(R399="",'Project Guide'!$B$7-Q399,R399-Q399))</f>
        <v>15.926641261576151</v>
      </c>
      <c r="AC399" s="5" t="str">
        <f>IF(Q399="","Not Invoiced",IF(R399&lt;&gt;"","Paid",IF('Project Guide'!$B$7&gt;Q399+S399,"Overdue","Open")))</f>
        <v>Open</v>
      </c>
      <c r="AD399" s="11">
        <f t="shared" si="46"/>
        <v>20555</v>
      </c>
      <c r="AE399" s="5" t="str">
        <f t="shared" si="47"/>
        <v>2026-07</v>
      </c>
      <c r="AF399" s="44" t="str">
        <f t="shared" si="48"/>
        <v>Monitor</v>
      </c>
    </row>
    <row r="400" spans="1:32" ht="15">
      <c r="A400" s="5" t="s">
        <v>532</v>
      </c>
      <c r="B400" s="5" t="s">
        <v>168</v>
      </c>
      <c r="C400" s="5" t="s">
        <v>169</v>
      </c>
      <c r="D400" s="5" t="s">
        <v>67</v>
      </c>
      <c r="E400" s="5" t="s">
        <v>128</v>
      </c>
      <c r="F400" s="5" t="s">
        <v>129</v>
      </c>
      <c r="G400" s="5" t="s">
        <v>85</v>
      </c>
      <c r="H400" s="5" t="s">
        <v>49</v>
      </c>
      <c r="I400" s="5" t="s">
        <v>50</v>
      </c>
      <c r="J400" s="8">
        <v>46196.468258692126</v>
      </c>
      <c r="K400" s="8">
        <v>46203.468258692126</v>
      </c>
      <c r="L400" s="8">
        <v>46205.468258692126</v>
      </c>
      <c r="M400" s="8">
        <v>46225.468258692126</v>
      </c>
      <c r="N400" s="8"/>
      <c r="O400" s="11">
        <v>29995</v>
      </c>
      <c r="P400" s="11">
        <v>20670</v>
      </c>
      <c r="Q400" s="8"/>
      <c r="R400" s="8"/>
      <c r="S400" s="5">
        <v>30</v>
      </c>
      <c r="T400" s="5" t="s">
        <v>62</v>
      </c>
      <c r="U400" s="5" t="s">
        <v>63</v>
      </c>
      <c r="V400" s="11">
        <f t="shared" si="42"/>
        <v>9325</v>
      </c>
      <c r="W400" s="14">
        <f t="shared" si="43"/>
        <v>0.31088514752458746</v>
      </c>
      <c r="X400" s="17">
        <f>IF(N400="",'Project Guide'!$B$7-L400,N400-L400)</f>
        <v>39.531741307873745</v>
      </c>
      <c r="Y400" s="5" t="str">
        <f t="shared" si="44"/>
        <v>Open</v>
      </c>
      <c r="Z400" s="17">
        <f>IF(N400="",MAX(0,'Project Guide'!$B$7-M400),MAX(0,N400-M400))</f>
        <v>19.531741307873745</v>
      </c>
      <c r="AA400" s="11">
        <f t="shared" si="45"/>
        <v>29995</v>
      </c>
      <c r="AB400" s="17" t="str">
        <f>IF(Q400="","",IF(R400="",'Project Guide'!$B$7-Q400,R400-Q400))</f>
        <v/>
      </c>
      <c r="AC400" s="5" t="str">
        <f>IF(Q400="","Not Invoiced",IF(R400&lt;&gt;"","Paid",IF('Project Guide'!$B$7&gt;Q400+S400,"Overdue","Open")))</f>
        <v>Not Invoiced</v>
      </c>
      <c r="AD400" s="11">
        <f t="shared" si="46"/>
        <v>0</v>
      </c>
      <c r="AE400" s="5" t="str">
        <f t="shared" si="47"/>
        <v>2026-07</v>
      </c>
      <c r="AF400" s="44" t="str">
        <f t="shared" si="48"/>
        <v>P1</v>
      </c>
    </row>
    <row r="401" spans="1:32" ht="15">
      <c r="A401" s="5" t="s">
        <v>533</v>
      </c>
      <c r="B401" s="5" t="s">
        <v>103</v>
      </c>
      <c r="C401" s="5" t="s">
        <v>104</v>
      </c>
      <c r="D401" s="5" t="s">
        <v>98</v>
      </c>
      <c r="E401" s="5" t="s">
        <v>83</v>
      </c>
      <c r="F401" s="5" t="s">
        <v>84</v>
      </c>
      <c r="G401" s="5" t="s">
        <v>85</v>
      </c>
      <c r="H401" s="5" t="s">
        <v>49</v>
      </c>
      <c r="I401" s="5" t="s">
        <v>50</v>
      </c>
      <c r="J401" s="8">
        <v>46204.945121307872</v>
      </c>
      <c r="K401" s="8">
        <v>46208.945121307872</v>
      </c>
      <c r="L401" s="8">
        <v>46209.945121307872</v>
      </c>
      <c r="M401" s="8">
        <v>46234.945121307872</v>
      </c>
      <c r="N401" s="8"/>
      <c r="O401" s="11">
        <v>56669</v>
      </c>
      <c r="P401" s="11">
        <v>42683</v>
      </c>
      <c r="Q401" s="8"/>
      <c r="R401" s="8"/>
      <c r="S401" s="5">
        <v>45</v>
      </c>
      <c r="T401" s="5" t="s">
        <v>62</v>
      </c>
      <c r="U401" s="5" t="s">
        <v>63</v>
      </c>
      <c r="V401" s="11">
        <f t="shared" si="42"/>
        <v>13986</v>
      </c>
      <c r="W401" s="14">
        <f t="shared" si="43"/>
        <v>0.24680160228696466</v>
      </c>
      <c r="X401" s="17">
        <f>IF(N401="",'Project Guide'!$B$7-L401,N401-L401)</f>
        <v>35.054878692128113</v>
      </c>
      <c r="Y401" s="5" t="str">
        <f t="shared" si="44"/>
        <v>Open</v>
      </c>
      <c r="Z401" s="17">
        <f>IF(N401="",MAX(0,'Project Guide'!$B$7-M401),MAX(0,N401-M401))</f>
        <v>10.054878692128113</v>
      </c>
      <c r="AA401" s="11">
        <f t="shared" si="45"/>
        <v>56669</v>
      </c>
      <c r="AB401" s="17" t="str">
        <f>IF(Q401="","",IF(R401="",'Project Guide'!$B$7-Q401,R401-Q401))</f>
        <v/>
      </c>
      <c r="AC401" s="5" t="str">
        <f>IF(Q401="","Not Invoiced",IF(R401&lt;&gt;"","Paid",IF('Project Guide'!$B$7&gt;Q401+S401,"Overdue","Open")))</f>
        <v>Not Invoiced</v>
      </c>
      <c r="AD401" s="11">
        <f t="shared" si="46"/>
        <v>0</v>
      </c>
      <c r="AE401" s="5" t="str">
        <f t="shared" si="47"/>
        <v>2026-07</v>
      </c>
      <c r="AF401" s="44" t="str">
        <f t="shared" si="48"/>
        <v>P1</v>
      </c>
    </row>
    <row r="402" spans="1:32" ht="15">
      <c r="A402" s="5" t="s">
        <v>534</v>
      </c>
      <c r="B402" s="5" t="s">
        <v>89</v>
      </c>
      <c r="C402" s="5" t="s">
        <v>90</v>
      </c>
      <c r="D402" s="5" t="s">
        <v>91</v>
      </c>
      <c r="E402" s="5" t="s">
        <v>99</v>
      </c>
      <c r="F402" s="5" t="s">
        <v>100</v>
      </c>
      <c r="G402" s="5" t="s">
        <v>101</v>
      </c>
      <c r="H402" s="5" t="s">
        <v>78</v>
      </c>
      <c r="I402" s="5" t="s">
        <v>79</v>
      </c>
      <c r="J402" s="8">
        <v>46208.416605740742</v>
      </c>
      <c r="K402" s="8">
        <v>46211.416605740742</v>
      </c>
      <c r="L402" s="8">
        <v>46212.416605740742</v>
      </c>
      <c r="M402" s="8">
        <v>46253.416605740742</v>
      </c>
      <c r="N402" s="8"/>
      <c r="O402" s="11">
        <v>12743</v>
      </c>
      <c r="P402" s="11">
        <v>8991</v>
      </c>
      <c r="Q402" s="8"/>
      <c r="R402" s="8"/>
      <c r="S402" s="5">
        <v>30</v>
      </c>
      <c r="T402" s="5" t="s">
        <v>62</v>
      </c>
      <c r="U402" s="5" t="s">
        <v>63</v>
      </c>
      <c r="V402" s="11">
        <f t="shared" si="42"/>
        <v>3752</v>
      </c>
      <c r="W402" s="14">
        <f t="shared" si="43"/>
        <v>0.29443616102958486</v>
      </c>
      <c r="X402" s="17">
        <f>IF(N402="",'Project Guide'!$B$7-L402,N402-L402)</f>
        <v>32.583394259258057</v>
      </c>
      <c r="Y402" s="5" t="str">
        <f t="shared" si="44"/>
        <v>Open</v>
      </c>
      <c r="Z402" s="17">
        <f>IF(N402="",MAX(0,'Project Guide'!$B$7-M402),MAX(0,N402-M402))</f>
        <v>0</v>
      </c>
      <c r="AA402" s="11">
        <f t="shared" si="45"/>
        <v>0</v>
      </c>
      <c r="AB402" s="17" t="str">
        <f>IF(Q402="","",IF(R402="",'Project Guide'!$B$7-Q402,R402-Q402))</f>
        <v/>
      </c>
      <c r="AC402" s="5" t="str">
        <f>IF(Q402="","Not Invoiced",IF(R402&lt;&gt;"","Paid",IF('Project Guide'!$B$7&gt;Q402+S402,"Overdue","Open")))</f>
        <v>Not Invoiced</v>
      </c>
      <c r="AD402" s="11">
        <f t="shared" si="46"/>
        <v>0</v>
      </c>
      <c r="AE402" s="5" t="str">
        <f t="shared" si="47"/>
        <v>2026-07</v>
      </c>
      <c r="AF402" s="44" t="str">
        <f t="shared" si="48"/>
        <v>Monitor</v>
      </c>
    </row>
    <row r="403" spans="1:32" ht="15">
      <c r="A403" s="5" t="s">
        <v>535</v>
      </c>
      <c r="B403" s="5" t="s">
        <v>89</v>
      </c>
      <c r="C403" s="5" t="s">
        <v>90</v>
      </c>
      <c r="D403" s="5" t="s">
        <v>91</v>
      </c>
      <c r="E403" s="5" t="s">
        <v>105</v>
      </c>
      <c r="F403" s="5" t="s">
        <v>106</v>
      </c>
      <c r="G403" s="5" t="s">
        <v>107</v>
      </c>
      <c r="H403" s="5" t="s">
        <v>189</v>
      </c>
      <c r="I403" s="5" t="s">
        <v>190</v>
      </c>
      <c r="J403" s="8">
        <v>46208.881273634259</v>
      </c>
      <c r="K403" s="8">
        <v>46209.881273634259</v>
      </c>
      <c r="L403" s="8">
        <v>46213.881273634259</v>
      </c>
      <c r="M403" s="8">
        <v>46268.881273634259</v>
      </c>
      <c r="N403" s="8"/>
      <c r="O403" s="11">
        <v>37130</v>
      </c>
      <c r="P403" s="11">
        <v>29200</v>
      </c>
      <c r="Q403" s="8"/>
      <c r="R403" s="8"/>
      <c r="S403" s="5">
        <v>60</v>
      </c>
      <c r="T403" s="5" t="s">
        <v>62</v>
      </c>
      <c r="U403" s="5" t="s">
        <v>63</v>
      </c>
      <c r="V403" s="11">
        <f t="shared" si="42"/>
        <v>7930</v>
      </c>
      <c r="W403" s="14">
        <f t="shared" si="43"/>
        <v>0.21357392943711284</v>
      </c>
      <c r="X403" s="17">
        <f>IF(N403="",'Project Guide'!$B$7-L403,N403-L403)</f>
        <v>31.118726365741168</v>
      </c>
      <c r="Y403" s="5" t="str">
        <f t="shared" si="44"/>
        <v>Open</v>
      </c>
      <c r="Z403" s="17">
        <f>IF(N403="",MAX(0,'Project Guide'!$B$7-M403),MAX(0,N403-M403))</f>
        <v>0</v>
      </c>
      <c r="AA403" s="11">
        <f t="shared" si="45"/>
        <v>0</v>
      </c>
      <c r="AB403" s="17" t="str">
        <f>IF(Q403="","",IF(R403="",'Project Guide'!$B$7-Q403,R403-Q403))</f>
        <v/>
      </c>
      <c r="AC403" s="5" t="str">
        <f>IF(Q403="","Not Invoiced",IF(R403&lt;&gt;"","Paid",IF('Project Guide'!$B$7&gt;Q403+S403,"Overdue","Open")))</f>
        <v>Not Invoiced</v>
      </c>
      <c r="AD403" s="11">
        <f t="shared" si="46"/>
        <v>0</v>
      </c>
      <c r="AE403" s="5" t="str">
        <f t="shared" si="47"/>
        <v>2026-07</v>
      </c>
      <c r="AF403" s="44" t="str">
        <f t="shared" si="48"/>
        <v>Monitor</v>
      </c>
    </row>
    <row r="404" spans="1:32" ht="15">
      <c r="A404" s="5" t="s">
        <v>536</v>
      </c>
      <c r="B404" s="5" t="s">
        <v>124</v>
      </c>
      <c r="C404" s="5" t="s">
        <v>125</v>
      </c>
      <c r="D404" s="5" t="s">
        <v>56</v>
      </c>
      <c r="E404" s="5" t="s">
        <v>72</v>
      </c>
      <c r="F404" s="5" t="s">
        <v>73</v>
      </c>
      <c r="G404" s="5" t="s">
        <v>74</v>
      </c>
      <c r="H404" s="5" t="s">
        <v>60</v>
      </c>
      <c r="I404" s="5" t="s">
        <v>61</v>
      </c>
      <c r="J404" s="8">
        <v>46208.3312334375</v>
      </c>
      <c r="K404" s="8">
        <v>46213.3312334375</v>
      </c>
      <c r="L404" s="8">
        <v>46217.3312334375</v>
      </c>
      <c r="M404" s="8">
        <v>46270.3312334375</v>
      </c>
      <c r="N404" s="8"/>
      <c r="O404" s="11">
        <v>6452</v>
      </c>
      <c r="P404" s="11">
        <v>5001</v>
      </c>
      <c r="Q404" s="8"/>
      <c r="R404" s="8"/>
      <c r="S404" s="5">
        <v>45</v>
      </c>
      <c r="T404" s="5" t="s">
        <v>62</v>
      </c>
      <c r="U404" s="5" t="s">
        <v>63</v>
      </c>
      <c r="V404" s="11">
        <f t="shared" si="42"/>
        <v>1451</v>
      </c>
      <c r="W404" s="14">
        <f t="shared" si="43"/>
        <v>0.22489150650960943</v>
      </c>
      <c r="X404" s="17">
        <f>IF(N404="",'Project Guide'!$B$7-L404,N404-L404)</f>
        <v>27.668766562499513</v>
      </c>
      <c r="Y404" s="5" t="str">
        <f t="shared" si="44"/>
        <v>Open</v>
      </c>
      <c r="Z404" s="17">
        <f>IF(N404="",MAX(0,'Project Guide'!$B$7-M404),MAX(0,N404-M404))</f>
        <v>0</v>
      </c>
      <c r="AA404" s="11">
        <f t="shared" si="45"/>
        <v>0</v>
      </c>
      <c r="AB404" s="17" t="str">
        <f>IF(Q404="","",IF(R404="",'Project Guide'!$B$7-Q404,R404-Q404))</f>
        <v/>
      </c>
      <c r="AC404" s="5" t="str">
        <f>IF(Q404="","Not Invoiced",IF(R404&lt;&gt;"","Paid",IF('Project Guide'!$B$7&gt;Q404+S404,"Overdue","Open")))</f>
        <v>Not Invoiced</v>
      </c>
      <c r="AD404" s="11">
        <f t="shared" si="46"/>
        <v>0</v>
      </c>
      <c r="AE404" s="5" t="str">
        <f t="shared" si="47"/>
        <v>2026-07</v>
      </c>
      <c r="AF404" s="44" t="str">
        <f t="shared" si="48"/>
        <v>Monitor</v>
      </c>
    </row>
    <row r="405" spans="1:32" ht="15">
      <c r="A405" s="5" t="s">
        <v>537</v>
      </c>
      <c r="B405" s="5" t="s">
        <v>142</v>
      </c>
      <c r="C405" s="5" t="s">
        <v>143</v>
      </c>
      <c r="D405" s="5" t="s">
        <v>56</v>
      </c>
      <c r="E405" s="5" t="s">
        <v>99</v>
      </c>
      <c r="F405" s="5" t="s">
        <v>100</v>
      </c>
      <c r="G405" s="5" t="s">
        <v>101</v>
      </c>
      <c r="H405" s="5" t="s">
        <v>49</v>
      </c>
      <c r="I405" s="5" t="s">
        <v>50</v>
      </c>
      <c r="J405" s="8">
        <v>46216.337827164352</v>
      </c>
      <c r="K405" s="8">
        <v>46217.337827164352</v>
      </c>
      <c r="L405" s="8">
        <v>46220.337827164352</v>
      </c>
      <c r="M405" s="8">
        <v>46263.337827164352</v>
      </c>
      <c r="N405" s="8"/>
      <c r="O405" s="11">
        <v>58367</v>
      </c>
      <c r="P405" s="11">
        <v>47118</v>
      </c>
      <c r="Q405" s="8"/>
      <c r="R405" s="8"/>
      <c r="S405" s="5">
        <v>45</v>
      </c>
      <c r="T405" s="5" t="s">
        <v>62</v>
      </c>
      <c r="U405" s="5" t="s">
        <v>63</v>
      </c>
      <c r="V405" s="11">
        <f t="shared" si="42"/>
        <v>11249</v>
      </c>
      <c r="W405" s="14">
        <f t="shared" si="43"/>
        <v>0.19272876796820121</v>
      </c>
      <c r="X405" s="17">
        <f>IF(N405="",'Project Guide'!$B$7-L405,N405-L405)</f>
        <v>24.662172835647652</v>
      </c>
      <c r="Y405" s="5" t="str">
        <f t="shared" si="44"/>
        <v>Open</v>
      </c>
      <c r="Z405" s="17">
        <f>IF(N405="",MAX(0,'Project Guide'!$B$7-M405),MAX(0,N405-M405))</f>
        <v>0</v>
      </c>
      <c r="AA405" s="11">
        <f t="shared" si="45"/>
        <v>0</v>
      </c>
      <c r="AB405" s="17" t="str">
        <f>IF(Q405="","",IF(R405="",'Project Guide'!$B$7-Q405,R405-Q405))</f>
        <v/>
      </c>
      <c r="AC405" s="5" t="str">
        <f>IF(Q405="","Not Invoiced",IF(R405&lt;&gt;"","Paid",IF('Project Guide'!$B$7&gt;Q405+S405,"Overdue","Open")))</f>
        <v>Not Invoiced</v>
      </c>
      <c r="AD405" s="11">
        <f t="shared" si="46"/>
        <v>0</v>
      </c>
      <c r="AE405" s="5" t="str">
        <f t="shared" si="47"/>
        <v>2026-07</v>
      </c>
      <c r="AF405" s="44" t="str">
        <f t="shared" si="48"/>
        <v>Monitor</v>
      </c>
    </row>
    <row r="406" spans="1:32" ht="15">
      <c r="A406" s="5" t="s">
        <v>538</v>
      </c>
      <c r="B406" s="5" t="s">
        <v>133</v>
      </c>
      <c r="C406" s="5" t="s">
        <v>134</v>
      </c>
      <c r="D406" s="5" t="s">
        <v>45</v>
      </c>
      <c r="E406" s="5" t="s">
        <v>105</v>
      </c>
      <c r="F406" s="5" t="s">
        <v>106</v>
      </c>
      <c r="G406" s="5" t="s">
        <v>107</v>
      </c>
      <c r="H406" s="5" t="s">
        <v>75</v>
      </c>
      <c r="I406" s="5" t="s">
        <v>76</v>
      </c>
      <c r="J406" s="8">
        <v>46201.767202384261</v>
      </c>
      <c r="K406" s="8">
        <v>46220.767202384261</v>
      </c>
      <c r="L406" s="8">
        <v>46221.767202384261</v>
      </c>
      <c r="M406" s="8">
        <v>46269.767202384261</v>
      </c>
      <c r="N406" s="8"/>
      <c r="O406" s="11">
        <v>13352</v>
      </c>
      <c r="P406" s="11">
        <v>8948</v>
      </c>
      <c r="Q406" s="8"/>
      <c r="R406" s="8"/>
      <c r="S406" s="5">
        <v>30</v>
      </c>
      <c r="T406" s="5" t="s">
        <v>130</v>
      </c>
      <c r="U406" s="5" t="s">
        <v>131</v>
      </c>
      <c r="V406" s="11">
        <f t="shared" si="42"/>
        <v>4404</v>
      </c>
      <c r="W406" s="14">
        <f t="shared" si="43"/>
        <v>0.32983822648292388</v>
      </c>
      <c r="X406" s="17">
        <f>IF(N406="",'Project Guide'!$B$7-L406,N406-L406)</f>
        <v>23.2327976157394</v>
      </c>
      <c r="Y406" s="5" t="str">
        <f t="shared" si="44"/>
        <v>Open</v>
      </c>
      <c r="Z406" s="17">
        <f>IF(N406="",MAX(0,'Project Guide'!$B$7-M406),MAX(0,N406-M406))</f>
        <v>0</v>
      </c>
      <c r="AA406" s="11">
        <f t="shared" si="45"/>
        <v>0</v>
      </c>
      <c r="AB406" s="17" t="str">
        <f>IF(Q406="","",IF(R406="",'Project Guide'!$B$7-Q406,R406-Q406))</f>
        <v/>
      </c>
      <c r="AC406" s="5" t="str">
        <f>IF(Q406="","Not Invoiced",IF(R406&lt;&gt;"","Paid",IF('Project Guide'!$B$7&gt;Q406+S406,"Overdue","Open")))</f>
        <v>Not Invoiced</v>
      </c>
      <c r="AD406" s="11">
        <f t="shared" si="46"/>
        <v>0</v>
      </c>
      <c r="AE406" s="5" t="str">
        <f t="shared" si="47"/>
        <v>2026-07</v>
      </c>
      <c r="AF406" s="44" t="str">
        <f t="shared" si="48"/>
        <v>Monitor</v>
      </c>
    </row>
    <row r="407" spans="1:32" ht="15">
      <c r="A407" s="5" t="s">
        <v>539</v>
      </c>
      <c r="B407" s="5" t="s">
        <v>81</v>
      </c>
      <c r="C407" s="5" t="s">
        <v>82</v>
      </c>
      <c r="D407" s="5" t="s">
        <v>45</v>
      </c>
      <c r="E407" s="5" t="s">
        <v>99</v>
      </c>
      <c r="F407" s="5" t="s">
        <v>100</v>
      </c>
      <c r="G407" s="5" t="s">
        <v>101</v>
      </c>
      <c r="H407" s="5" t="s">
        <v>75</v>
      </c>
      <c r="I407" s="5" t="s">
        <v>76</v>
      </c>
      <c r="J407" s="8">
        <v>46219.06406759259</v>
      </c>
      <c r="K407" s="8">
        <v>46222.06406759259</v>
      </c>
      <c r="L407" s="8">
        <v>46222.06406759259</v>
      </c>
      <c r="M407" s="8">
        <v>46269.06406759259</v>
      </c>
      <c r="N407" s="8"/>
      <c r="O407" s="11">
        <v>18237</v>
      </c>
      <c r="P407" s="11">
        <v>13456</v>
      </c>
      <c r="Q407" s="8"/>
      <c r="R407" s="8"/>
      <c r="S407" s="5">
        <v>45</v>
      </c>
      <c r="T407" s="5" t="s">
        <v>62</v>
      </c>
      <c r="U407" s="5" t="s">
        <v>63</v>
      </c>
      <c r="V407" s="11">
        <f t="shared" si="42"/>
        <v>4781</v>
      </c>
      <c r="W407" s="14">
        <f t="shared" si="43"/>
        <v>0.2621593463837254</v>
      </c>
      <c r="X407" s="17">
        <f>IF(N407="",'Project Guide'!$B$7-L407,N407-L407)</f>
        <v>22.935932407410291</v>
      </c>
      <c r="Y407" s="5" t="str">
        <f t="shared" si="44"/>
        <v>Open</v>
      </c>
      <c r="Z407" s="17">
        <f>IF(N407="",MAX(0,'Project Guide'!$B$7-M407),MAX(0,N407-M407))</f>
        <v>0</v>
      </c>
      <c r="AA407" s="11">
        <f t="shared" si="45"/>
        <v>0</v>
      </c>
      <c r="AB407" s="17" t="str">
        <f>IF(Q407="","",IF(R407="",'Project Guide'!$B$7-Q407,R407-Q407))</f>
        <v/>
      </c>
      <c r="AC407" s="5" t="str">
        <f>IF(Q407="","Not Invoiced",IF(R407&lt;&gt;"","Paid",IF('Project Guide'!$B$7&gt;Q407+S407,"Overdue","Open")))</f>
        <v>Not Invoiced</v>
      </c>
      <c r="AD407" s="11">
        <f t="shared" si="46"/>
        <v>0</v>
      </c>
      <c r="AE407" s="5" t="str">
        <f t="shared" si="47"/>
        <v>2026-07</v>
      </c>
      <c r="AF407" s="44" t="str">
        <f t="shared" si="48"/>
        <v>Monitor</v>
      </c>
    </row>
    <row r="408" spans="1:32" ht="15">
      <c r="A408" s="5" t="s">
        <v>540</v>
      </c>
      <c r="B408" s="5" t="s">
        <v>161</v>
      </c>
      <c r="C408" s="5" t="s">
        <v>162</v>
      </c>
      <c r="D408" s="5" t="s">
        <v>67</v>
      </c>
      <c r="E408" s="5" t="s">
        <v>128</v>
      </c>
      <c r="F408" s="5" t="s">
        <v>129</v>
      </c>
      <c r="G408" s="5" t="s">
        <v>85</v>
      </c>
      <c r="H408" s="5" t="s">
        <v>60</v>
      </c>
      <c r="I408" s="5" t="s">
        <v>61</v>
      </c>
      <c r="J408" s="8">
        <v>46216.097423194442</v>
      </c>
      <c r="K408" s="8">
        <v>46219.097423194442</v>
      </c>
      <c r="L408" s="8">
        <v>46223.097423194442</v>
      </c>
      <c r="M408" s="8">
        <v>46250.097423194442</v>
      </c>
      <c r="N408" s="8">
        <v>46244.097423194442</v>
      </c>
      <c r="O408" s="11">
        <v>18945</v>
      </c>
      <c r="P408" s="11">
        <v>13067</v>
      </c>
      <c r="Q408" s="8">
        <v>46244.097423194442</v>
      </c>
      <c r="R408" s="8"/>
      <c r="S408" s="5">
        <v>30</v>
      </c>
      <c r="T408" s="5" t="s">
        <v>62</v>
      </c>
      <c r="U408" s="5" t="s">
        <v>63</v>
      </c>
      <c r="V408" s="11">
        <f t="shared" si="42"/>
        <v>5878</v>
      </c>
      <c r="W408" s="14">
        <f t="shared" si="43"/>
        <v>0.31026656109791501</v>
      </c>
      <c r="X408" s="17">
        <f>IF(N408="",'Project Guide'!$B$7-L408,N408-L408)</f>
        <v>21</v>
      </c>
      <c r="Y408" s="5" t="str">
        <f t="shared" si="44"/>
        <v>On Time</v>
      </c>
      <c r="Z408" s="17">
        <f>IF(N408="",MAX(0,'Project Guide'!$B$7-M408),MAX(0,N408-M408))</f>
        <v>0</v>
      </c>
      <c r="AA408" s="11">
        <f t="shared" si="45"/>
        <v>0</v>
      </c>
      <c r="AB408" s="17">
        <f>IF(Q408="","",IF(R408="",'Project Guide'!$B$7-Q408,R408-Q408))</f>
        <v>0.90257680555805564</v>
      </c>
      <c r="AC408" s="5" t="str">
        <f>IF(Q408="","Not Invoiced",IF(R408&lt;&gt;"","Paid",IF('Project Guide'!$B$7&gt;Q408+S408,"Overdue","Open")))</f>
        <v>Open</v>
      </c>
      <c r="AD408" s="11">
        <f t="shared" si="46"/>
        <v>18945</v>
      </c>
      <c r="AE408" s="5" t="str">
        <f t="shared" si="47"/>
        <v>2026-07</v>
      </c>
      <c r="AF408" s="44" t="str">
        <f t="shared" si="48"/>
        <v>Monitor</v>
      </c>
    </row>
    <row r="409" spans="1:32" ht="15">
      <c r="A409" s="5" t="s">
        <v>541</v>
      </c>
      <c r="B409" s="5" t="s">
        <v>43</v>
      </c>
      <c r="C409" s="5" t="s">
        <v>44</v>
      </c>
      <c r="D409" s="5" t="s">
        <v>45</v>
      </c>
      <c r="E409" s="5" t="s">
        <v>150</v>
      </c>
      <c r="F409" s="5" t="s">
        <v>151</v>
      </c>
      <c r="G409" s="5" t="s">
        <v>117</v>
      </c>
      <c r="H409" s="5" t="s">
        <v>86</v>
      </c>
      <c r="I409" s="5" t="s">
        <v>87</v>
      </c>
      <c r="J409" s="8">
        <v>46216.189496851854</v>
      </c>
      <c r="K409" s="8">
        <v>46220.189496851854</v>
      </c>
      <c r="L409" s="8">
        <v>46223.189496851854</v>
      </c>
      <c r="M409" s="8">
        <v>46306.189496851854</v>
      </c>
      <c r="N409" s="8"/>
      <c r="O409" s="11">
        <v>33526</v>
      </c>
      <c r="P409" s="11">
        <v>24651</v>
      </c>
      <c r="Q409" s="8"/>
      <c r="R409" s="8"/>
      <c r="S409" s="5">
        <v>30</v>
      </c>
      <c r="T409" s="5" t="s">
        <v>62</v>
      </c>
      <c r="U409" s="5" t="s">
        <v>63</v>
      </c>
      <c r="V409" s="11">
        <f t="shared" si="42"/>
        <v>8875</v>
      </c>
      <c r="W409" s="14">
        <f t="shared" si="43"/>
        <v>0.26471991886893753</v>
      </c>
      <c r="X409" s="17">
        <f>IF(N409="",'Project Guide'!$B$7-L409,N409-L409)</f>
        <v>21.810503148146381</v>
      </c>
      <c r="Y409" s="5" t="str">
        <f t="shared" si="44"/>
        <v>Open</v>
      </c>
      <c r="Z409" s="17">
        <f>IF(N409="",MAX(0,'Project Guide'!$B$7-M409),MAX(0,N409-M409))</f>
        <v>0</v>
      </c>
      <c r="AA409" s="11">
        <f t="shared" si="45"/>
        <v>0</v>
      </c>
      <c r="AB409" s="17" t="str">
        <f>IF(Q409="","",IF(R409="",'Project Guide'!$B$7-Q409,R409-Q409))</f>
        <v/>
      </c>
      <c r="AC409" s="5" t="str">
        <f>IF(Q409="","Not Invoiced",IF(R409&lt;&gt;"","Paid",IF('Project Guide'!$B$7&gt;Q409+S409,"Overdue","Open")))</f>
        <v>Not Invoiced</v>
      </c>
      <c r="AD409" s="11">
        <f t="shared" si="46"/>
        <v>0</v>
      </c>
      <c r="AE409" s="5" t="str">
        <f t="shared" si="47"/>
        <v>2026-07</v>
      </c>
      <c r="AF409" s="44" t="str">
        <f t="shared" si="48"/>
        <v>Monitor</v>
      </c>
    </row>
    <row r="410" spans="1:32" ht="15">
      <c r="A410" s="5" t="s">
        <v>542</v>
      </c>
      <c r="B410" s="5" t="s">
        <v>81</v>
      </c>
      <c r="C410" s="5" t="s">
        <v>82</v>
      </c>
      <c r="D410" s="5" t="s">
        <v>45</v>
      </c>
      <c r="E410" s="5" t="s">
        <v>105</v>
      </c>
      <c r="F410" s="5" t="s">
        <v>106</v>
      </c>
      <c r="G410" s="5" t="s">
        <v>107</v>
      </c>
      <c r="H410" s="5" t="s">
        <v>86</v>
      </c>
      <c r="I410" s="5" t="s">
        <v>87</v>
      </c>
      <c r="J410" s="8">
        <v>46219.948530717593</v>
      </c>
      <c r="K410" s="8">
        <v>46222.948530717593</v>
      </c>
      <c r="L410" s="8">
        <v>46225.948530717593</v>
      </c>
      <c r="M410" s="8">
        <v>46278.948530717593</v>
      </c>
      <c r="N410" s="8"/>
      <c r="O410" s="11">
        <v>43694</v>
      </c>
      <c r="P410" s="11">
        <v>33366</v>
      </c>
      <c r="Q410" s="8"/>
      <c r="R410" s="8"/>
      <c r="S410" s="5">
        <v>60</v>
      </c>
      <c r="T410" s="5" t="s">
        <v>62</v>
      </c>
      <c r="U410" s="5" t="s">
        <v>63</v>
      </c>
      <c r="V410" s="11">
        <f t="shared" si="42"/>
        <v>10328</v>
      </c>
      <c r="W410" s="14">
        <f t="shared" si="43"/>
        <v>0.23637112647045361</v>
      </c>
      <c r="X410" s="17">
        <f>IF(N410="",'Project Guide'!$B$7-L410,N410-L410)</f>
        <v>19.051469282407197</v>
      </c>
      <c r="Y410" s="5" t="str">
        <f t="shared" si="44"/>
        <v>Open</v>
      </c>
      <c r="Z410" s="17">
        <f>IF(N410="",MAX(0,'Project Guide'!$B$7-M410),MAX(0,N410-M410))</f>
        <v>0</v>
      </c>
      <c r="AA410" s="11">
        <f t="shared" si="45"/>
        <v>0</v>
      </c>
      <c r="AB410" s="17" t="str">
        <f>IF(Q410="","",IF(R410="",'Project Guide'!$B$7-Q410,R410-Q410))</f>
        <v/>
      </c>
      <c r="AC410" s="5" t="str">
        <f>IF(Q410="","Not Invoiced",IF(R410&lt;&gt;"","Paid",IF('Project Guide'!$B$7&gt;Q410+S410,"Overdue","Open")))</f>
        <v>Not Invoiced</v>
      </c>
      <c r="AD410" s="11">
        <f t="shared" si="46"/>
        <v>0</v>
      </c>
      <c r="AE410" s="5" t="str">
        <f t="shared" si="47"/>
        <v>2026-07</v>
      </c>
      <c r="AF410" s="44" t="str">
        <f t="shared" si="48"/>
        <v>Monitor</v>
      </c>
    </row>
    <row r="411" spans="1:32" ht="15">
      <c r="A411" s="5" t="s">
        <v>543</v>
      </c>
      <c r="B411" s="5" t="s">
        <v>65</v>
      </c>
      <c r="C411" s="5" t="s">
        <v>66</v>
      </c>
      <c r="D411" s="5" t="s">
        <v>67</v>
      </c>
      <c r="E411" s="5" t="s">
        <v>105</v>
      </c>
      <c r="F411" s="5" t="s">
        <v>106</v>
      </c>
      <c r="G411" s="5" t="s">
        <v>107</v>
      </c>
      <c r="H411" s="5" t="s">
        <v>86</v>
      </c>
      <c r="I411" s="5" t="s">
        <v>87</v>
      </c>
      <c r="J411" s="8">
        <v>46219.016722175926</v>
      </c>
      <c r="K411" s="8">
        <v>46223.016722175926</v>
      </c>
      <c r="L411" s="8">
        <v>46226.016722175926</v>
      </c>
      <c r="M411" s="8">
        <v>46284.016722175926</v>
      </c>
      <c r="N411" s="8"/>
      <c r="O411" s="11">
        <v>15475</v>
      </c>
      <c r="P411" s="11">
        <v>12019</v>
      </c>
      <c r="Q411" s="8"/>
      <c r="R411" s="8"/>
      <c r="S411" s="5">
        <v>45</v>
      </c>
      <c r="T411" s="5" t="s">
        <v>62</v>
      </c>
      <c r="U411" s="5" t="s">
        <v>63</v>
      </c>
      <c r="V411" s="11">
        <f t="shared" si="42"/>
        <v>3456</v>
      </c>
      <c r="W411" s="14">
        <f t="shared" si="43"/>
        <v>0.22332794830371566</v>
      </c>
      <c r="X411" s="17">
        <f>IF(N411="",'Project Guide'!$B$7-L411,N411-L411)</f>
        <v>18.983277824074321</v>
      </c>
      <c r="Y411" s="5" t="str">
        <f t="shared" si="44"/>
        <v>Open</v>
      </c>
      <c r="Z411" s="17">
        <f>IF(N411="",MAX(0,'Project Guide'!$B$7-M411),MAX(0,N411-M411))</f>
        <v>0</v>
      </c>
      <c r="AA411" s="11">
        <f t="shared" si="45"/>
        <v>0</v>
      </c>
      <c r="AB411" s="17" t="str">
        <f>IF(Q411="","",IF(R411="",'Project Guide'!$B$7-Q411,R411-Q411))</f>
        <v/>
      </c>
      <c r="AC411" s="5" t="str">
        <f>IF(Q411="","Not Invoiced",IF(R411&lt;&gt;"","Paid",IF('Project Guide'!$B$7&gt;Q411+S411,"Overdue","Open")))</f>
        <v>Not Invoiced</v>
      </c>
      <c r="AD411" s="11">
        <f t="shared" si="46"/>
        <v>0</v>
      </c>
      <c r="AE411" s="5" t="str">
        <f t="shared" si="47"/>
        <v>2026-07</v>
      </c>
      <c r="AF411" s="44" t="str">
        <f t="shared" si="48"/>
        <v>Monitor</v>
      </c>
    </row>
    <row r="412" spans="1:32" ht="15">
      <c r="A412" s="5" t="s">
        <v>544</v>
      </c>
      <c r="B412" s="5" t="s">
        <v>96</v>
      </c>
      <c r="C412" s="5" t="s">
        <v>97</v>
      </c>
      <c r="D412" s="5" t="s">
        <v>98</v>
      </c>
      <c r="E412" s="5" t="s">
        <v>72</v>
      </c>
      <c r="F412" s="5" t="s">
        <v>73</v>
      </c>
      <c r="G412" s="5" t="s">
        <v>74</v>
      </c>
      <c r="H412" s="5" t="s">
        <v>75</v>
      </c>
      <c r="I412" s="5" t="s">
        <v>76</v>
      </c>
      <c r="J412" s="8">
        <v>46221.092780254628</v>
      </c>
      <c r="K412" s="8">
        <v>46228.092780254628</v>
      </c>
      <c r="L412" s="8">
        <v>46228.092780254628</v>
      </c>
      <c r="M412" s="8">
        <v>46284.092780254628</v>
      </c>
      <c r="N412" s="8"/>
      <c r="O412" s="11">
        <v>14506</v>
      </c>
      <c r="P412" s="11">
        <v>11581</v>
      </c>
      <c r="Q412" s="8"/>
      <c r="R412" s="8"/>
      <c r="S412" s="5">
        <v>30</v>
      </c>
      <c r="T412" s="5" t="s">
        <v>121</v>
      </c>
      <c r="U412" s="5" t="s">
        <v>122</v>
      </c>
      <c r="V412" s="11">
        <f t="shared" si="42"/>
        <v>2925</v>
      </c>
      <c r="W412" s="14">
        <f t="shared" si="43"/>
        <v>0.20164070039983456</v>
      </c>
      <c r="X412" s="17">
        <f>IF(N412="",'Project Guide'!$B$7-L412,N412-L412)</f>
        <v>16.907219745371549</v>
      </c>
      <c r="Y412" s="5" t="str">
        <f t="shared" si="44"/>
        <v>Open</v>
      </c>
      <c r="Z412" s="17">
        <f>IF(N412="",MAX(0,'Project Guide'!$B$7-M412),MAX(0,N412-M412))</f>
        <v>0</v>
      </c>
      <c r="AA412" s="11">
        <f t="shared" si="45"/>
        <v>0</v>
      </c>
      <c r="AB412" s="17" t="str">
        <f>IF(Q412="","",IF(R412="",'Project Guide'!$B$7-Q412,R412-Q412))</f>
        <v/>
      </c>
      <c r="AC412" s="5" t="str">
        <f>IF(Q412="","Not Invoiced",IF(R412&lt;&gt;"","Paid",IF('Project Guide'!$B$7&gt;Q412+S412,"Overdue","Open")))</f>
        <v>Not Invoiced</v>
      </c>
      <c r="AD412" s="11">
        <f t="shared" si="46"/>
        <v>0</v>
      </c>
      <c r="AE412" s="5" t="str">
        <f t="shared" si="47"/>
        <v>2026-07</v>
      </c>
      <c r="AF412" s="44" t="str">
        <f t="shared" si="48"/>
        <v>Monitor</v>
      </c>
    </row>
    <row r="413" spans="1:32" ht="15">
      <c r="A413" s="5" t="s">
        <v>545</v>
      </c>
      <c r="B413" s="5" t="s">
        <v>142</v>
      </c>
      <c r="C413" s="5" t="s">
        <v>143</v>
      </c>
      <c r="D413" s="5" t="s">
        <v>56</v>
      </c>
      <c r="E413" s="5" t="s">
        <v>115</v>
      </c>
      <c r="F413" s="5" t="s">
        <v>116</v>
      </c>
      <c r="G413" s="5" t="s">
        <v>117</v>
      </c>
      <c r="H413" s="5" t="s">
        <v>189</v>
      </c>
      <c r="I413" s="5" t="s">
        <v>190</v>
      </c>
      <c r="J413" s="8">
        <v>46224.730502222221</v>
      </c>
      <c r="K413" s="8">
        <v>46226.730502222221</v>
      </c>
      <c r="L413" s="8">
        <v>46228.730502222221</v>
      </c>
      <c r="M413" s="8">
        <v>46306.730502222221</v>
      </c>
      <c r="N413" s="8"/>
      <c r="O413" s="11">
        <v>34203</v>
      </c>
      <c r="P413" s="11">
        <v>25090</v>
      </c>
      <c r="Q413" s="8"/>
      <c r="R413" s="8"/>
      <c r="S413" s="5">
        <v>30</v>
      </c>
      <c r="T413" s="5" t="s">
        <v>62</v>
      </c>
      <c r="U413" s="5" t="s">
        <v>63</v>
      </c>
      <c r="V413" s="11">
        <f t="shared" si="42"/>
        <v>9113</v>
      </c>
      <c r="W413" s="14">
        <f t="shared" si="43"/>
        <v>0.26643861649562905</v>
      </c>
      <c r="X413" s="17">
        <f>IF(N413="",'Project Guide'!$B$7-L413,N413-L413)</f>
        <v>16.269497777779179</v>
      </c>
      <c r="Y413" s="5" t="str">
        <f t="shared" si="44"/>
        <v>Open</v>
      </c>
      <c r="Z413" s="17">
        <f>IF(N413="",MAX(0,'Project Guide'!$B$7-M413),MAX(0,N413-M413))</f>
        <v>0</v>
      </c>
      <c r="AA413" s="11">
        <f t="shared" si="45"/>
        <v>0</v>
      </c>
      <c r="AB413" s="17" t="str">
        <f>IF(Q413="","",IF(R413="",'Project Guide'!$B$7-Q413,R413-Q413))</f>
        <v/>
      </c>
      <c r="AC413" s="5" t="str">
        <f>IF(Q413="","Not Invoiced",IF(R413&lt;&gt;"","Paid",IF('Project Guide'!$B$7&gt;Q413+S413,"Overdue","Open")))</f>
        <v>Not Invoiced</v>
      </c>
      <c r="AD413" s="11">
        <f t="shared" si="46"/>
        <v>0</v>
      </c>
      <c r="AE413" s="5" t="str">
        <f t="shared" si="47"/>
        <v>2026-07</v>
      </c>
      <c r="AF413" s="44" t="str">
        <f t="shared" si="48"/>
        <v>Monitor</v>
      </c>
    </row>
    <row r="414" spans="1:32" ht="15">
      <c r="A414" s="5" t="s">
        <v>546</v>
      </c>
      <c r="B414" s="5" t="s">
        <v>43</v>
      </c>
      <c r="C414" s="5" t="s">
        <v>44</v>
      </c>
      <c r="D414" s="5" t="s">
        <v>45</v>
      </c>
      <c r="E414" s="5" t="s">
        <v>46</v>
      </c>
      <c r="F414" s="5" t="s">
        <v>47</v>
      </c>
      <c r="G414" s="5" t="s">
        <v>48</v>
      </c>
      <c r="H414" s="5" t="s">
        <v>60</v>
      </c>
      <c r="I414" s="5" t="s">
        <v>61</v>
      </c>
      <c r="J414" s="8">
        <v>46223.924661631943</v>
      </c>
      <c r="K414" s="8">
        <v>46227.924661631943</v>
      </c>
      <c r="L414" s="8">
        <v>46228.924661631943</v>
      </c>
      <c r="M414" s="8">
        <v>46281.924661631943</v>
      </c>
      <c r="N414" s="8"/>
      <c r="O414" s="11">
        <v>20708</v>
      </c>
      <c r="P414" s="11">
        <v>16395</v>
      </c>
      <c r="Q414" s="8"/>
      <c r="R414" s="8"/>
      <c r="S414" s="5">
        <v>30</v>
      </c>
      <c r="T414" s="5" t="s">
        <v>62</v>
      </c>
      <c r="U414" s="5" t="s">
        <v>63</v>
      </c>
      <c r="V414" s="11">
        <f t="shared" si="42"/>
        <v>4313</v>
      </c>
      <c r="W414" s="14">
        <f t="shared" si="43"/>
        <v>0.20827699439830016</v>
      </c>
      <c r="X414" s="17">
        <f>IF(N414="",'Project Guide'!$B$7-L414,N414-L414)</f>
        <v>16.075338368056691</v>
      </c>
      <c r="Y414" s="5" t="str">
        <f t="shared" si="44"/>
        <v>Open</v>
      </c>
      <c r="Z414" s="17">
        <f>IF(N414="",MAX(0,'Project Guide'!$B$7-M414),MAX(0,N414-M414))</f>
        <v>0</v>
      </c>
      <c r="AA414" s="11">
        <f t="shared" si="45"/>
        <v>0</v>
      </c>
      <c r="AB414" s="17" t="str">
        <f>IF(Q414="","",IF(R414="",'Project Guide'!$B$7-Q414,R414-Q414))</f>
        <v/>
      </c>
      <c r="AC414" s="5" t="str">
        <f>IF(Q414="","Not Invoiced",IF(R414&lt;&gt;"","Paid",IF('Project Guide'!$B$7&gt;Q414+S414,"Overdue","Open")))</f>
        <v>Not Invoiced</v>
      </c>
      <c r="AD414" s="11">
        <f t="shared" si="46"/>
        <v>0</v>
      </c>
      <c r="AE414" s="5" t="str">
        <f t="shared" si="47"/>
        <v>2026-07</v>
      </c>
      <c r="AF414" s="44" t="str">
        <f t="shared" si="48"/>
        <v>Monitor</v>
      </c>
    </row>
    <row r="415" spans="1:32" ht="15">
      <c r="A415" s="5" t="s">
        <v>547</v>
      </c>
      <c r="B415" s="5" t="s">
        <v>43</v>
      </c>
      <c r="C415" s="5" t="s">
        <v>44</v>
      </c>
      <c r="D415" s="5" t="s">
        <v>45</v>
      </c>
      <c r="E415" s="5" t="s">
        <v>115</v>
      </c>
      <c r="F415" s="5" t="s">
        <v>116</v>
      </c>
      <c r="G415" s="5" t="s">
        <v>117</v>
      </c>
      <c r="H415" s="5" t="s">
        <v>86</v>
      </c>
      <c r="I415" s="5" t="s">
        <v>87</v>
      </c>
      <c r="J415" s="8">
        <v>46225.962799837966</v>
      </c>
      <c r="K415" s="8">
        <v>46228.962799837966</v>
      </c>
      <c r="L415" s="8">
        <v>46228.962799837966</v>
      </c>
      <c r="M415" s="8">
        <v>46308.962799837966</v>
      </c>
      <c r="N415" s="8"/>
      <c r="O415" s="11">
        <v>44029</v>
      </c>
      <c r="P415" s="11">
        <v>34929</v>
      </c>
      <c r="Q415" s="8"/>
      <c r="R415" s="8"/>
      <c r="S415" s="5">
        <v>30</v>
      </c>
      <c r="T415" s="5" t="s">
        <v>62</v>
      </c>
      <c r="U415" s="5" t="s">
        <v>63</v>
      </c>
      <c r="V415" s="11">
        <f t="shared" si="42"/>
        <v>9100</v>
      </c>
      <c r="W415" s="14">
        <f t="shared" si="43"/>
        <v>0.20668195961752481</v>
      </c>
      <c r="X415" s="17">
        <f>IF(N415="",'Project Guide'!$B$7-L415,N415-L415)</f>
        <v>16.037200162034424</v>
      </c>
      <c r="Y415" s="5" t="str">
        <f t="shared" si="44"/>
        <v>Open</v>
      </c>
      <c r="Z415" s="17">
        <f>IF(N415="",MAX(0,'Project Guide'!$B$7-M415),MAX(0,N415-M415))</f>
        <v>0</v>
      </c>
      <c r="AA415" s="11">
        <f t="shared" si="45"/>
        <v>0</v>
      </c>
      <c r="AB415" s="17" t="str">
        <f>IF(Q415="","",IF(R415="",'Project Guide'!$B$7-Q415,R415-Q415))</f>
        <v/>
      </c>
      <c r="AC415" s="5" t="str">
        <f>IF(Q415="","Not Invoiced",IF(R415&lt;&gt;"","Paid",IF('Project Guide'!$B$7&gt;Q415+S415,"Overdue","Open")))</f>
        <v>Not Invoiced</v>
      </c>
      <c r="AD415" s="11">
        <f t="shared" si="46"/>
        <v>0</v>
      </c>
      <c r="AE415" s="5" t="str">
        <f t="shared" si="47"/>
        <v>2026-07</v>
      </c>
      <c r="AF415" s="44" t="str">
        <f t="shared" si="48"/>
        <v>Monitor</v>
      </c>
    </row>
    <row r="416" spans="1:32" ht="15">
      <c r="A416" s="5" t="s">
        <v>548</v>
      </c>
      <c r="B416" s="5" t="s">
        <v>54</v>
      </c>
      <c r="C416" s="5" t="s">
        <v>55</v>
      </c>
      <c r="D416" s="5" t="s">
        <v>56</v>
      </c>
      <c r="E416" s="5" t="s">
        <v>57</v>
      </c>
      <c r="F416" s="5" t="s">
        <v>58</v>
      </c>
      <c r="G416" s="5" t="s">
        <v>59</v>
      </c>
      <c r="H416" s="5" t="s">
        <v>49</v>
      </c>
      <c r="I416" s="5" t="s">
        <v>50</v>
      </c>
      <c r="J416" s="8">
        <v>46226.370106018519</v>
      </c>
      <c r="K416" s="8">
        <v>46229.370106018519</v>
      </c>
      <c r="L416" s="8">
        <v>46229.370106018519</v>
      </c>
      <c r="M416" s="8">
        <v>46290.370106018519</v>
      </c>
      <c r="N416" s="8"/>
      <c r="O416" s="11">
        <v>20574</v>
      </c>
      <c r="P416" s="11">
        <v>14295</v>
      </c>
      <c r="Q416" s="8"/>
      <c r="R416" s="8"/>
      <c r="S416" s="5">
        <v>30</v>
      </c>
      <c r="T416" s="5" t="s">
        <v>62</v>
      </c>
      <c r="U416" s="5" t="s">
        <v>63</v>
      </c>
      <c r="V416" s="11">
        <f t="shared" si="42"/>
        <v>6279</v>
      </c>
      <c r="W416" s="14">
        <f t="shared" si="43"/>
        <v>0.30519101778944296</v>
      </c>
      <c r="X416" s="17">
        <f>IF(N416="",'Project Guide'!$B$7-L416,N416-L416)</f>
        <v>15.629893981480564</v>
      </c>
      <c r="Y416" s="5" t="str">
        <f t="shared" si="44"/>
        <v>Open</v>
      </c>
      <c r="Z416" s="17">
        <f>IF(N416="",MAX(0,'Project Guide'!$B$7-M416),MAX(0,N416-M416))</f>
        <v>0</v>
      </c>
      <c r="AA416" s="11">
        <f t="shared" si="45"/>
        <v>0</v>
      </c>
      <c r="AB416" s="17" t="str">
        <f>IF(Q416="","",IF(R416="",'Project Guide'!$B$7-Q416,R416-Q416))</f>
        <v/>
      </c>
      <c r="AC416" s="5" t="str">
        <f>IF(Q416="","Not Invoiced",IF(R416&lt;&gt;"","Paid",IF('Project Guide'!$B$7&gt;Q416+S416,"Overdue","Open")))</f>
        <v>Not Invoiced</v>
      </c>
      <c r="AD416" s="11">
        <f t="shared" si="46"/>
        <v>0</v>
      </c>
      <c r="AE416" s="5" t="str">
        <f t="shared" si="47"/>
        <v>2026-07</v>
      </c>
      <c r="AF416" s="44" t="str">
        <f t="shared" si="48"/>
        <v>Monitor</v>
      </c>
    </row>
    <row r="417" spans="1:32" ht="15">
      <c r="A417" s="5" t="s">
        <v>549</v>
      </c>
      <c r="B417" s="5" t="s">
        <v>110</v>
      </c>
      <c r="C417" s="5" t="s">
        <v>111</v>
      </c>
      <c r="D417" s="5" t="s">
        <v>91</v>
      </c>
      <c r="E417" s="5" t="s">
        <v>72</v>
      </c>
      <c r="F417" s="5" t="s">
        <v>73</v>
      </c>
      <c r="G417" s="5" t="s">
        <v>74</v>
      </c>
      <c r="H417" s="5" t="s">
        <v>49</v>
      </c>
      <c r="I417" s="5" t="s">
        <v>50</v>
      </c>
      <c r="J417" s="8">
        <v>46227.728845914353</v>
      </c>
      <c r="K417" s="8">
        <v>46233.728845914353</v>
      </c>
      <c r="L417" s="8">
        <v>46233.728845914353</v>
      </c>
      <c r="M417" s="8">
        <v>46285.728845914353</v>
      </c>
      <c r="N417" s="8"/>
      <c r="O417" s="11">
        <v>35922</v>
      </c>
      <c r="P417" s="11">
        <v>28475</v>
      </c>
      <c r="Q417" s="8"/>
      <c r="R417" s="8"/>
      <c r="S417" s="5">
        <v>30</v>
      </c>
      <c r="T417" s="5" t="s">
        <v>118</v>
      </c>
      <c r="U417" s="5" t="s">
        <v>119</v>
      </c>
      <c r="V417" s="11">
        <f t="shared" si="42"/>
        <v>7447</v>
      </c>
      <c r="W417" s="14">
        <f t="shared" si="43"/>
        <v>0.20731028339179333</v>
      </c>
      <c r="X417" s="17">
        <f>IF(N417="",'Project Guide'!$B$7-L417,N417-L417)</f>
        <v>11.27115408564714</v>
      </c>
      <c r="Y417" s="5" t="str">
        <f t="shared" si="44"/>
        <v>Open</v>
      </c>
      <c r="Z417" s="17">
        <f>IF(N417="",MAX(0,'Project Guide'!$B$7-M417),MAX(0,N417-M417))</f>
        <v>0</v>
      </c>
      <c r="AA417" s="11">
        <f t="shared" si="45"/>
        <v>0</v>
      </c>
      <c r="AB417" s="17" t="str">
        <f>IF(Q417="","",IF(R417="",'Project Guide'!$B$7-Q417,R417-Q417))</f>
        <v/>
      </c>
      <c r="AC417" s="5" t="str">
        <f>IF(Q417="","Not Invoiced",IF(R417&lt;&gt;"","Paid",IF('Project Guide'!$B$7&gt;Q417+S417,"Overdue","Open")))</f>
        <v>Not Invoiced</v>
      </c>
      <c r="AD417" s="11">
        <f t="shared" si="46"/>
        <v>0</v>
      </c>
      <c r="AE417" s="5" t="str">
        <f t="shared" si="47"/>
        <v>2026-07</v>
      </c>
      <c r="AF417" s="44" t="str">
        <f t="shared" si="48"/>
        <v>Monitor</v>
      </c>
    </row>
    <row r="418" spans="1:32" ht="15">
      <c r="A418" s="5" t="s">
        <v>550</v>
      </c>
      <c r="B418" s="5" t="s">
        <v>133</v>
      </c>
      <c r="C418" s="5" t="s">
        <v>134</v>
      </c>
      <c r="D418" s="5" t="s">
        <v>45</v>
      </c>
      <c r="E418" s="5" t="s">
        <v>83</v>
      </c>
      <c r="F418" s="5" t="s">
        <v>84</v>
      </c>
      <c r="G418" s="5" t="s">
        <v>85</v>
      </c>
      <c r="H418" s="5" t="s">
        <v>189</v>
      </c>
      <c r="I418" s="5" t="s">
        <v>190</v>
      </c>
      <c r="J418" s="8">
        <v>46231.744145937497</v>
      </c>
      <c r="K418" s="8">
        <v>46233.744145937497</v>
      </c>
      <c r="L418" s="8">
        <v>46234.744145937497</v>
      </c>
      <c r="M418" s="8">
        <v>46247.744145937497</v>
      </c>
      <c r="N418" s="8">
        <v>46243.744145937497</v>
      </c>
      <c r="O418" s="11">
        <v>23451</v>
      </c>
      <c r="P418" s="11">
        <v>15611</v>
      </c>
      <c r="Q418" s="8">
        <v>46243.744145937497</v>
      </c>
      <c r="R418" s="8"/>
      <c r="S418" s="5">
        <v>30</v>
      </c>
      <c r="T418" s="5" t="s">
        <v>135</v>
      </c>
      <c r="U418" s="5" t="s">
        <v>136</v>
      </c>
      <c r="V418" s="11">
        <f t="shared" si="42"/>
        <v>7840</v>
      </c>
      <c r="W418" s="14">
        <f t="shared" si="43"/>
        <v>0.33431410174406206</v>
      </c>
      <c r="X418" s="17">
        <f>IF(N418="",'Project Guide'!$B$7-L418,N418-L418)</f>
        <v>9</v>
      </c>
      <c r="Y418" s="5" t="str">
        <f t="shared" si="44"/>
        <v>On Time</v>
      </c>
      <c r="Z418" s="17">
        <f>IF(N418="",MAX(0,'Project Guide'!$B$7-M418),MAX(0,N418-M418))</f>
        <v>0</v>
      </c>
      <c r="AA418" s="11">
        <f t="shared" si="45"/>
        <v>0</v>
      </c>
      <c r="AB418" s="17">
        <f>IF(Q418="","",IF(R418="",'Project Guide'!$B$7-Q418,R418-Q418))</f>
        <v>1.2558540625032037</v>
      </c>
      <c r="AC418" s="5" t="str">
        <f>IF(Q418="","Not Invoiced",IF(R418&lt;&gt;"","Paid",IF('Project Guide'!$B$7&gt;Q418+S418,"Overdue","Open")))</f>
        <v>Open</v>
      </c>
      <c r="AD418" s="11">
        <f t="shared" si="46"/>
        <v>23451</v>
      </c>
      <c r="AE418" s="5" t="str">
        <f t="shared" si="47"/>
        <v>2026-07</v>
      </c>
      <c r="AF418" s="44" t="str">
        <f t="shared" si="48"/>
        <v>Monitor</v>
      </c>
    </row>
    <row r="419" spans="1:32" ht="15">
      <c r="A419" s="5" t="s">
        <v>551</v>
      </c>
      <c r="B419" s="5" t="s">
        <v>81</v>
      </c>
      <c r="C419" s="5" t="s">
        <v>82</v>
      </c>
      <c r="D419" s="5" t="s">
        <v>45</v>
      </c>
      <c r="E419" s="5" t="s">
        <v>146</v>
      </c>
      <c r="F419" s="5" t="s">
        <v>147</v>
      </c>
      <c r="G419" s="5" t="s">
        <v>85</v>
      </c>
      <c r="H419" s="5" t="s">
        <v>49</v>
      </c>
      <c r="I419" s="5" t="s">
        <v>50</v>
      </c>
      <c r="J419" s="8">
        <v>46226.935026851854</v>
      </c>
      <c r="K419" s="8">
        <v>46233.935026851854</v>
      </c>
      <c r="L419" s="8">
        <v>46235.935026851854</v>
      </c>
      <c r="M419" s="8">
        <v>46256.935026851854</v>
      </c>
      <c r="N419" s="8"/>
      <c r="O419" s="11">
        <v>20468</v>
      </c>
      <c r="P419" s="11">
        <v>15929</v>
      </c>
      <c r="Q419" s="8"/>
      <c r="R419" s="8"/>
      <c r="S419" s="5">
        <v>30</v>
      </c>
      <c r="T419" s="5" t="s">
        <v>62</v>
      </c>
      <c r="U419" s="5" t="s">
        <v>63</v>
      </c>
      <c r="V419" s="11">
        <f t="shared" si="42"/>
        <v>4539</v>
      </c>
      <c r="W419" s="14">
        <f t="shared" si="43"/>
        <v>0.2217607973421927</v>
      </c>
      <c r="X419" s="17">
        <f>IF(N419="",'Project Guide'!$B$7-L419,N419-L419)</f>
        <v>9.0649731481462368</v>
      </c>
      <c r="Y419" s="5" t="str">
        <f t="shared" si="44"/>
        <v>Open</v>
      </c>
      <c r="Z419" s="17">
        <f>IF(N419="",MAX(0,'Project Guide'!$B$7-M419),MAX(0,N419-M419))</f>
        <v>0</v>
      </c>
      <c r="AA419" s="11">
        <f t="shared" si="45"/>
        <v>0</v>
      </c>
      <c r="AB419" s="17" t="str">
        <f>IF(Q419="","",IF(R419="",'Project Guide'!$B$7-Q419,R419-Q419))</f>
        <v/>
      </c>
      <c r="AC419" s="5" t="str">
        <f>IF(Q419="","Not Invoiced",IF(R419&lt;&gt;"","Paid",IF('Project Guide'!$B$7&gt;Q419+S419,"Overdue","Open")))</f>
        <v>Not Invoiced</v>
      </c>
      <c r="AD419" s="11">
        <f t="shared" si="46"/>
        <v>0</v>
      </c>
      <c r="AE419" s="5" t="str">
        <f t="shared" si="47"/>
        <v>2026-08</v>
      </c>
      <c r="AF419" s="44" t="str">
        <f t="shared" si="48"/>
        <v>Monitor</v>
      </c>
    </row>
    <row r="420" spans="1:32" ht="15">
      <c r="A420" s="5" t="s">
        <v>552</v>
      </c>
      <c r="B420" s="5" t="s">
        <v>138</v>
      </c>
      <c r="C420" s="5" t="s">
        <v>139</v>
      </c>
      <c r="D420" s="5" t="s">
        <v>98</v>
      </c>
      <c r="E420" s="5" t="s">
        <v>150</v>
      </c>
      <c r="F420" s="5" t="s">
        <v>151</v>
      </c>
      <c r="G420" s="5" t="s">
        <v>117</v>
      </c>
      <c r="H420" s="5" t="s">
        <v>75</v>
      </c>
      <c r="I420" s="5" t="s">
        <v>76</v>
      </c>
      <c r="J420" s="8">
        <v>46230.327232546297</v>
      </c>
      <c r="K420" s="8">
        <v>46235.327232546297</v>
      </c>
      <c r="L420" s="8">
        <v>46236.327232546297</v>
      </c>
      <c r="M420" s="8">
        <v>46321.327232546297</v>
      </c>
      <c r="N420" s="8"/>
      <c r="O420" s="11">
        <v>10237</v>
      </c>
      <c r="P420" s="11">
        <v>7901</v>
      </c>
      <c r="Q420" s="8"/>
      <c r="R420" s="8"/>
      <c r="S420" s="5">
        <v>30</v>
      </c>
      <c r="T420" s="5" t="s">
        <v>62</v>
      </c>
      <c r="U420" s="5" t="s">
        <v>63</v>
      </c>
      <c r="V420" s="11">
        <f t="shared" si="42"/>
        <v>2336</v>
      </c>
      <c r="W420" s="14">
        <f t="shared" si="43"/>
        <v>0.22819185308195761</v>
      </c>
      <c r="X420" s="17">
        <f>IF(N420="",'Project Guide'!$B$7-L420,N420-L420)</f>
        <v>8.6727674537032726</v>
      </c>
      <c r="Y420" s="5" t="str">
        <f t="shared" si="44"/>
        <v>Open</v>
      </c>
      <c r="Z420" s="17">
        <f>IF(N420="",MAX(0,'Project Guide'!$B$7-M420),MAX(0,N420-M420))</f>
        <v>0</v>
      </c>
      <c r="AA420" s="11">
        <f t="shared" si="45"/>
        <v>0</v>
      </c>
      <c r="AB420" s="17" t="str">
        <f>IF(Q420="","",IF(R420="",'Project Guide'!$B$7-Q420,R420-Q420))</f>
        <v/>
      </c>
      <c r="AC420" s="5" t="str">
        <f>IF(Q420="","Not Invoiced",IF(R420&lt;&gt;"","Paid",IF('Project Guide'!$B$7&gt;Q420+S420,"Overdue","Open")))</f>
        <v>Not Invoiced</v>
      </c>
      <c r="AD420" s="11">
        <f t="shared" si="46"/>
        <v>0</v>
      </c>
      <c r="AE420" s="5" t="str">
        <f t="shared" si="47"/>
        <v>2026-08</v>
      </c>
      <c r="AF420" s="44" t="str">
        <f t="shared" si="48"/>
        <v>Monitor</v>
      </c>
    </row>
    <row r="421" spans="1:32" ht="15">
      <c r="A421" s="6" t="s">
        <v>553</v>
      </c>
      <c r="B421" s="6" t="s">
        <v>96</v>
      </c>
      <c r="C421" s="6" t="s">
        <v>97</v>
      </c>
      <c r="D421" s="6" t="s">
        <v>98</v>
      </c>
      <c r="E421" s="6" t="s">
        <v>68</v>
      </c>
      <c r="F421" s="6" t="s">
        <v>69</v>
      </c>
      <c r="G421" s="6" t="s">
        <v>70</v>
      </c>
      <c r="H421" s="6" t="s">
        <v>86</v>
      </c>
      <c r="I421" s="6" t="s">
        <v>87</v>
      </c>
      <c r="J421" s="9">
        <v>46233.625282256944</v>
      </c>
      <c r="K421" s="9">
        <v>46236.625282256944</v>
      </c>
      <c r="L421" s="9">
        <v>46236.625282256944</v>
      </c>
      <c r="M421" s="9">
        <v>46280.625282256944</v>
      </c>
      <c r="N421" s="9"/>
      <c r="O421" s="12">
        <v>33487</v>
      </c>
      <c r="P421" s="12">
        <v>24716</v>
      </c>
      <c r="Q421" s="9"/>
      <c r="R421" s="9"/>
      <c r="S421" s="6">
        <v>45</v>
      </c>
      <c r="T421" s="6" t="s">
        <v>62</v>
      </c>
      <c r="U421" s="6" t="s">
        <v>63</v>
      </c>
      <c r="V421" s="12">
        <f t="shared" si="42"/>
        <v>8771</v>
      </c>
      <c r="W421" s="15">
        <f t="shared" si="43"/>
        <v>0.2619225371039508</v>
      </c>
      <c r="X421" s="18">
        <f>IF(N421="",'Project Guide'!$B$7-L421,N421-L421)</f>
        <v>8.3747177430559532</v>
      </c>
      <c r="Y421" s="6" t="str">
        <f t="shared" si="44"/>
        <v>Open</v>
      </c>
      <c r="Z421" s="18">
        <f>IF(N421="",MAX(0,'Project Guide'!$B$7-M421),MAX(0,N421-M421))</f>
        <v>0</v>
      </c>
      <c r="AA421" s="12">
        <f t="shared" si="45"/>
        <v>0</v>
      </c>
      <c r="AB421" s="18" t="str">
        <f>IF(Q421="","",IF(R421="",'Project Guide'!$B$7-Q421,R421-Q421))</f>
        <v/>
      </c>
      <c r="AC421" s="6" t="str">
        <f>IF(Q421="","Not Invoiced",IF(R421&lt;&gt;"","Paid",IF('Project Guide'!$B$7&gt;Q421+S421,"Overdue","Open")))</f>
        <v>Not Invoiced</v>
      </c>
      <c r="AD421" s="12">
        <f t="shared" si="46"/>
        <v>0</v>
      </c>
      <c r="AE421" s="6" t="str">
        <f t="shared" si="47"/>
        <v>2026-08</v>
      </c>
      <c r="AF421" s="44" t="str">
        <f t="shared" si="48"/>
        <v>Monitor</v>
      </c>
    </row>
  </sheetData>
  <conditionalFormatting sqref="Y2:Y421">
    <cfRule type="containsText" dxfId="10" priority="1" operator="containsText" text="Late"/>
    <cfRule type="containsText" dxfId="9" priority="2" operator="containsText" text="On Time"/>
  </conditionalFormatting>
  <conditionalFormatting sqref="AC2:AC421">
    <cfRule type="containsText" dxfId="8" priority="3" operator="containsText" text="Overdue"/>
  </conditionalFormatting>
  <conditionalFormatting sqref="AF2:AF421">
    <cfRule type="expression" dxfId="7" priority="4">
      <formula>AF2="P1"</formula>
    </cfRule>
    <cfRule type="expression" dxfId="6" priority="5">
      <formula>AF2="P2"</formula>
    </cfRule>
    <cfRule type="expression" dxfId="5" priority="6">
      <formula>AF2="P3"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workbookViewId="0"/>
  </sheetViews>
  <sheetFormatPr defaultRowHeight="14.25"/>
  <cols>
    <col min="1" max="6" width="18" customWidth="1"/>
  </cols>
  <sheetData>
    <row r="1" spans="1:6">
      <c r="A1" s="1" t="s">
        <v>554</v>
      </c>
      <c r="B1" s="3" t="s">
        <v>555</v>
      </c>
      <c r="C1" s="3" t="s">
        <v>556</v>
      </c>
      <c r="D1" s="3" t="s">
        <v>557</v>
      </c>
      <c r="E1" s="3" t="s">
        <v>558</v>
      </c>
      <c r="F1" s="2" t="s">
        <v>559</v>
      </c>
    </row>
    <row r="2" spans="1:6">
      <c r="A2" s="4" t="s">
        <v>560</v>
      </c>
      <c r="B2" s="10">
        <f>SUMIF(Orders!$AE$2:$AE$421,A2,Orders!$O$2:$O$421)</f>
        <v>541493</v>
      </c>
      <c r="C2" s="10">
        <f>SUMIF(Orders!$AE$2:$AE$421,A2,Orders!$V$2:$V$421)</f>
        <v>140325</v>
      </c>
      <c r="D2" s="13">
        <f t="shared" ref="D2:D19" si="0">IFERROR(C2/B2,0)</f>
        <v>0.25914462421490214</v>
      </c>
      <c r="E2" s="13">
        <f>IFERROR(COUNTIFS(Orders!$AE$2:$AE$421,A2,Orders!$Y$2:$Y$421,"On Time")/(COUNTIFS(Orders!$AE$2:$AE$421,A2,Orders!$Y$2:$Y$421,"On Time")+COUNTIFS(Orders!$AE$2:$AE$421,A2,Orders!$Y$2:$Y$421,"Late")),0)</f>
        <v>0.5714285714285714</v>
      </c>
      <c r="F2" s="10">
        <f>SUMIF(Orders!$AE$2:$AE$421,A2,Orders!$AA$2:$AA$421)</f>
        <v>174546</v>
      </c>
    </row>
    <row r="3" spans="1:6">
      <c r="A3" s="5" t="s">
        <v>561</v>
      </c>
      <c r="B3" s="11">
        <f>SUMIF(Orders!$AE$2:$AE$421,A3,Orders!$O$2:$O$421)</f>
        <v>301940</v>
      </c>
      <c r="C3" s="11">
        <f>SUMIF(Orders!$AE$2:$AE$421,A3,Orders!$V$2:$V$421)</f>
        <v>81353</v>
      </c>
      <c r="D3" s="14">
        <f t="shared" si="0"/>
        <v>0.26943432470027157</v>
      </c>
      <c r="E3" s="14">
        <f>IFERROR(COUNTIFS(Orders!$AE$2:$AE$421,A3,Orders!$Y$2:$Y$421,"On Time")/(COUNTIFS(Orders!$AE$2:$AE$421,A3,Orders!$Y$2:$Y$421,"On Time")+COUNTIFS(Orders!$AE$2:$AE$421,A3,Orders!$Y$2:$Y$421,"Late")),0)</f>
        <v>0.6875</v>
      </c>
      <c r="F3" s="11">
        <f>SUMIF(Orders!$AE$2:$AE$421,A3,Orders!$AA$2:$AA$421)</f>
        <v>102096</v>
      </c>
    </row>
    <row r="4" spans="1:6">
      <c r="A4" s="5" t="s">
        <v>562</v>
      </c>
      <c r="B4" s="11">
        <f>SUMIF(Orders!$AE$2:$AE$421,A4,Orders!$O$2:$O$421)</f>
        <v>430631</v>
      </c>
      <c r="C4" s="11">
        <f>SUMIF(Orders!$AE$2:$AE$421,A4,Orders!$V$2:$V$421)</f>
        <v>109483</v>
      </c>
      <c r="D4" s="14">
        <f t="shared" si="0"/>
        <v>0.25423854761965581</v>
      </c>
      <c r="E4" s="14">
        <f>IFERROR(COUNTIFS(Orders!$AE$2:$AE$421,A4,Orders!$Y$2:$Y$421,"On Time")/(COUNTIFS(Orders!$AE$2:$AE$421,A4,Orders!$Y$2:$Y$421,"On Time")+COUNTIFS(Orders!$AE$2:$AE$421,A4,Orders!$Y$2:$Y$421,"Late")),0)</f>
        <v>0.65217391304347827</v>
      </c>
      <c r="F4" s="11">
        <f>SUMIF(Orders!$AE$2:$AE$421,A4,Orders!$AA$2:$AA$421)</f>
        <v>153023</v>
      </c>
    </row>
    <row r="5" spans="1:6">
      <c r="A5" s="5" t="s">
        <v>563</v>
      </c>
      <c r="B5" s="11">
        <f>SUMIF(Orders!$AE$2:$AE$421,A5,Orders!$O$2:$O$421)</f>
        <v>463749</v>
      </c>
      <c r="C5" s="11">
        <f>SUMIF(Orders!$AE$2:$AE$421,A5,Orders!$V$2:$V$421)</f>
        <v>122065</v>
      </c>
      <c r="D5" s="14">
        <f t="shared" si="0"/>
        <v>0.26321350558168322</v>
      </c>
      <c r="E5" s="14">
        <f>IFERROR(COUNTIFS(Orders!$AE$2:$AE$421,A5,Orders!$Y$2:$Y$421,"On Time")/(COUNTIFS(Orders!$AE$2:$AE$421,A5,Orders!$Y$2:$Y$421,"On Time")+COUNTIFS(Orders!$AE$2:$AE$421,A5,Orders!$Y$2:$Y$421,"Late")),0)</f>
        <v>0.63636363636363635</v>
      </c>
      <c r="F5" s="11">
        <f>SUMIF(Orders!$AE$2:$AE$421,A5,Orders!$AA$2:$AA$421)</f>
        <v>156570</v>
      </c>
    </row>
    <row r="6" spans="1:6">
      <c r="A6" s="5" t="s">
        <v>564</v>
      </c>
      <c r="B6" s="11">
        <f>SUMIF(Orders!$AE$2:$AE$421,A6,Orders!$O$2:$O$421)</f>
        <v>495798</v>
      </c>
      <c r="C6" s="11">
        <f>SUMIF(Orders!$AE$2:$AE$421,A6,Orders!$V$2:$V$421)</f>
        <v>127143</v>
      </c>
      <c r="D6" s="14">
        <f t="shared" si="0"/>
        <v>0.25644113126716928</v>
      </c>
      <c r="E6" s="14">
        <f>IFERROR(COUNTIFS(Orders!$AE$2:$AE$421,A6,Orders!$Y$2:$Y$421,"On Time")/(COUNTIFS(Orders!$AE$2:$AE$421,A6,Orders!$Y$2:$Y$421,"On Time")+COUNTIFS(Orders!$AE$2:$AE$421,A6,Orders!$Y$2:$Y$421,"Late")),0)</f>
        <v>0.92</v>
      </c>
      <c r="F6" s="11">
        <f>SUMIF(Orders!$AE$2:$AE$421,A6,Orders!$AA$2:$AA$421)</f>
        <v>35278</v>
      </c>
    </row>
    <row r="7" spans="1:6">
      <c r="A7" s="5" t="s">
        <v>565</v>
      </c>
      <c r="B7" s="11">
        <f>SUMIF(Orders!$AE$2:$AE$421,A7,Orders!$O$2:$O$421)</f>
        <v>340545</v>
      </c>
      <c r="C7" s="11">
        <f>SUMIF(Orders!$AE$2:$AE$421,A7,Orders!$V$2:$V$421)</f>
        <v>88611</v>
      </c>
      <c r="D7" s="14">
        <f t="shared" si="0"/>
        <v>0.26020349733515397</v>
      </c>
      <c r="E7" s="14">
        <f>IFERROR(COUNTIFS(Orders!$AE$2:$AE$421,A7,Orders!$Y$2:$Y$421,"On Time")/(COUNTIFS(Orders!$AE$2:$AE$421,A7,Orders!$Y$2:$Y$421,"On Time")+COUNTIFS(Orders!$AE$2:$AE$421,A7,Orders!$Y$2:$Y$421,"Late")),0)</f>
        <v>0.76470588235294112</v>
      </c>
      <c r="F7" s="11">
        <f>SUMIF(Orders!$AE$2:$AE$421,A7,Orders!$AA$2:$AA$421)</f>
        <v>73281</v>
      </c>
    </row>
    <row r="8" spans="1:6">
      <c r="A8" s="5" t="s">
        <v>566</v>
      </c>
      <c r="B8" s="11">
        <f>SUMIF(Orders!$AE$2:$AE$421,A8,Orders!$O$2:$O$421)</f>
        <v>598913</v>
      </c>
      <c r="C8" s="11">
        <f>SUMIF(Orders!$AE$2:$AE$421,A8,Orders!$V$2:$V$421)</f>
        <v>155487</v>
      </c>
      <c r="D8" s="14">
        <f t="shared" si="0"/>
        <v>0.2596153364512041</v>
      </c>
      <c r="E8" s="14">
        <f>IFERROR(COUNTIFS(Orders!$AE$2:$AE$421,A8,Orders!$Y$2:$Y$421,"On Time")/(COUNTIFS(Orders!$AE$2:$AE$421,A8,Orders!$Y$2:$Y$421,"On Time")+COUNTIFS(Orders!$AE$2:$AE$421,A8,Orders!$Y$2:$Y$421,"Late")),0)</f>
        <v>0.73913043478260865</v>
      </c>
      <c r="F8" s="11">
        <f>SUMIF(Orders!$AE$2:$AE$421,A8,Orders!$AA$2:$AA$421)</f>
        <v>132481</v>
      </c>
    </row>
    <row r="9" spans="1:6">
      <c r="A9" s="5" t="s">
        <v>567</v>
      </c>
      <c r="B9" s="11">
        <f>SUMIF(Orders!$AE$2:$AE$421,A9,Orders!$O$2:$O$421)</f>
        <v>605389</v>
      </c>
      <c r="C9" s="11">
        <f>SUMIF(Orders!$AE$2:$AE$421,A9,Orders!$V$2:$V$421)</f>
        <v>152977</v>
      </c>
      <c r="D9" s="14">
        <f t="shared" si="0"/>
        <v>0.25269207071816635</v>
      </c>
      <c r="E9" s="14">
        <f>IFERROR(COUNTIFS(Orders!$AE$2:$AE$421,A9,Orders!$Y$2:$Y$421,"On Time")/(COUNTIFS(Orders!$AE$2:$AE$421,A9,Orders!$Y$2:$Y$421,"On Time")+COUNTIFS(Orders!$AE$2:$AE$421,A9,Orders!$Y$2:$Y$421,"Late")),0)</f>
        <v>0.61538461538461542</v>
      </c>
      <c r="F9" s="11">
        <f>SUMIF(Orders!$AE$2:$AE$421,A9,Orders!$AA$2:$AA$421)</f>
        <v>239374</v>
      </c>
    </row>
    <row r="10" spans="1:6">
      <c r="A10" s="5" t="s">
        <v>568</v>
      </c>
      <c r="B10" s="11">
        <f>SUMIF(Orders!$AE$2:$AE$421,A10,Orders!$O$2:$O$421)</f>
        <v>433343</v>
      </c>
      <c r="C10" s="11">
        <f>SUMIF(Orders!$AE$2:$AE$421,A10,Orders!$V$2:$V$421)</f>
        <v>111075</v>
      </c>
      <c r="D10" s="14">
        <f t="shared" si="0"/>
        <v>0.2563212051423468</v>
      </c>
      <c r="E10" s="14">
        <f>IFERROR(COUNTIFS(Orders!$AE$2:$AE$421,A10,Orders!$Y$2:$Y$421,"On Time")/(COUNTIFS(Orders!$AE$2:$AE$421,A10,Orders!$Y$2:$Y$421,"On Time")+COUNTIFS(Orders!$AE$2:$AE$421,A10,Orders!$Y$2:$Y$421,"Late")),0)</f>
        <v>0.84210526315789469</v>
      </c>
      <c r="F10" s="11">
        <f>SUMIF(Orders!$AE$2:$AE$421,A10,Orders!$AA$2:$AA$421)</f>
        <v>78267</v>
      </c>
    </row>
    <row r="11" spans="1:6">
      <c r="A11" s="5" t="s">
        <v>569</v>
      </c>
      <c r="B11" s="11">
        <f>SUMIF(Orders!$AE$2:$AE$421,A11,Orders!$O$2:$O$421)</f>
        <v>421859</v>
      </c>
      <c r="C11" s="11">
        <f>SUMIF(Orders!$AE$2:$AE$421,A11,Orders!$V$2:$V$421)</f>
        <v>115642</v>
      </c>
      <c r="D11" s="14">
        <f t="shared" si="0"/>
        <v>0.2741247668059707</v>
      </c>
      <c r="E11" s="14">
        <f>IFERROR(COUNTIFS(Orders!$AE$2:$AE$421,A11,Orders!$Y$2:$Y$421,"On Time")/(COUNTIFS(Orders!$AE$2:$AE$421,A11,Orders!$Y$2:$Y$421,"On Time")+COUNTIFS(Orders!$AE$2:$AE$421,A11,Orders!$Y$2:$Y$421,"Late")),0)</f>
        <v>0.61904761904761907</v>
      </c>
      <c r="F11" s="11">
        <f>SUMIF(Orders!$AE$2:$AE$421,A11,Orders!$AA$2:$AA$421)</f>
        <v>174937</v>
      </c>
    </row>
    <row r="12" spans="1:6">
      <c r="A12" s="5" t="s">
        <v>570</v>
      </c>
      <c r="B12" s="11">
        <f>SUMIF(Orders!$AE$2:$AE$421,A12,Orders!$O$2:$O$421)</f>
        <v>417391</v>
      </c>
      <c r="C12" s="11">
        <f>SUMIF(Orders!$AE$2:$AE$421,A12,Orders!$V$2:$V$421)</f>
        <v>109314</v>
      </c>
      <c r="D12" s="14">
        <f t="shared" si="0"/>
        <v>0.26189831596752206</v>
      </c>
      <c r="E12" s="14">
        <f>IFERROR(COUNTIFS(Orders!$AE$2:$AE$421,A12,Orders!$Y$2:$Y$421,"On Time")/(COUNTIFS(Orders!$AE$2:$AE$421,A12,Orders!$Y$2:$Y$421,"On Time")+COUNTIFS(Orders!$AE$2:$AE$421,A12,Orders!$Y$2:$Y$421,"Late")),0)</f>
        <v>0.68421052631578949</v>
      </c>
      <c r="F12" s="11">
        <f>SUMIF(Orders!$AE$2:$AE$421,A12,Orders!$AA$2:$AA$421)</f>
        <v>164132</v>
      </c>
    </row>
    <row r="13" spans="1:6">
      <c r="A13" s="5" t="s">
        <v>571</v>
      </c>
      <c r="B13" s="11">
        <f>SUMIF(Orders!$AE$2:$AE$421,A13,Orders!$O$2:$O$421)</f>
        <v>523330</v>
      </c>
      <c r="C13" s="11">
        <f>SUMIF(Orders!$AE$2:$AE$421,A13,Orders!$V$2:$V$421)</f>
        <v>142118</v>
      </c>
      <c r="D13" s="14">
        <f t="shared" si="0"/>
        <v>0.2715647870368601</v>
      </c>
      <c r="E13" s="14">
        <f>IFERROR(COUNTIFS(Orders!$AE$2:$AE$421,A13,Orders!$Y$2:$Y$421,"On Time")/(COUNTIFS(Orders!$AE$2:$AE$421,A13,Orders!$Y$2:$Y$421,"On Time")+COUNTIFS(Orders!$AE$2:$AE$421,A13,Orders!$Y$2:$Y$421,"Late")),0)</f>
        <v>0.68</v>
      </c>
      <c r="F13" s="11">
        <f>SUMIF(Orders!$AE$2:$AE$421,A13,Orders!$AA$2:$AA$421)</f>
        <v>156557</v>
      </c>
    </row>
    <row r="14" spans="1:6">
      <c r="A14" s="5" t="s">
        <v>572</v>
      </c>
      <c r="B14" s="11">
        <f>SUMIF(Orders!$AE$2:$AE$421,A14,Orders!$O$2:$O$421)</f>
        <v>647618</v>
      </c>
      <c r="C14" s="11">
        <f>SUMIF(Orders!$AE$2:$AE$421,A14,Orders!$V$2:$V$421)</f>
        <v>175827</v>
      </c>
      <c r="D14" s="14">
        <f t="shared" si="0"/>
        <v>0.2714980127173735</v>
      </c>
      <c r="E14" s="14">
        <f>IFERROR(COUNTIFS(Orders!$AE$2:$AE$421,A14,Orders!$Y$2:$Y$421,"On Time")/(COUNTIFS(Orders!$AE$2:$AE$421,A14,Orders!$Y$2:$Y$421,"On Time")+COUNTIFS(Orders!$AE$2:$AE$421,A14,Orders!$Y$2:$Y$421,"Late")),0)</f>
        <v>0.65517241379310343</v>
      </c>
      <c r="F14" s="11">
        <f>SUMIF(Orders!$AE$2:$AE$421,A14,Orders!$AA$2:$AA$421)</f>
        <v>235309</v>
      </c>
    </row>
    <row r="15" spans="1:6">
      <c r="A15" s="5" t="s">
        <v>573</v>
      </c>
      <c r="B15" s="11">
        <f>SUMIF(Orders!$AE$2:$AE$421,A15,Orders!$O$2:$O$421)</f>
        <v>506651</v>
      </c>
      <c r="C15" s="11">
        <f>SUMIF(Orders!$AE$2:$AE$421,A15,Orders!$V$2:$V$421)</f>
        <v>145436</v>
      </c>
      <c r="D15" s="14">
        <f t="shared" si="0"/>
        <v>0.28705361284197606</v>
      </c>
      <c r="E15" s="14">
        <f>IFERROR(COUNTIFS(Orders!$AE$2:$AE$421,A15,Orders!$Y$2:$Y$421,"On Time")/(COUNTIFS(Orders!$AE$2:$AE$421,A15,Orders!$Y$2:$Y$421,"On Time")+COUNTIFS(Orders!$AE$2:$AE$421,A15,Orders!$Y$2:$Y$421,"Late")),0)</f>
        <v>0.55000000000000004</v>
      </c>
      <c r="F15" s="11">
        <f>SUMIF(Orders!$AE$2:$AE$421,A15,Orders!$AA$2:$AA$421)</f>
        <v>186373</v>
      </c>
    </row>
    <row r="16" spans="1:6">
      <c r="A16" s="5" t="s">
        <v>574</v>
      </c>
      <c r="B16" s="11">
        <f>SUMIF(Orders!$AE$2:$AE$421,A16,Orders!$O$2:$O$421)</f>
        <v>372886</v>
      </c>
      <c r="C16" s="11">
        <f>SUMIF(Orders!$AE$2:$AE$421,A16,Orders!$V$2:$V$421)</f>
        <v>93968</v>
      </c>
      <c r="D16" s="14">
        <f t="shared" si="0"/>
        <v>0.25200195233932088</v>
      </c>
      <c r="E16" s="14">
        <f>IFERROR(COUNTIFS(Orders!$AE$2:$AE$421,A16,Orders!$Y$2:$Y$421,"On Time")/(COUNTIFS(Orders!$AE$2:$AE$421,A16,Orders!$Y$2:$Y$421,"On Time")+COUNTIFS(Orders!$AE$2:$AE$421,A16,Orders!$Y$2:$Y$421,"Late")),0)</f>
        <v>0.625</v>
      </c>
      <c r="F16" s="11">
        <f>SUMIF(Orders!$AE$2:$AE$421,A16,Orders!$AA$2:$AA$421)</f>
        <v>155234</v>
      </c>
    </row>
    <row r="17" spans="1:6">
      <c r="A17" s="5" t="s">
        <v>575</v>
      </c>
      <c r="B17" s="11">
        <f>SUMIF(Orders!$AE$2:$AE$421,A17,Orders!$O$2:$O$421)</f>
        <v>504308</v>
      </c>
      <c r="C17" s="11">
        <f>SUMIF(Orders!$AE$2:$AE$421,A17,Orders!$V$2:$V$421)</f>
        <v>124850</v>
      </c>
      <c r="D17" s="14">
        <f t="shared" si="0"/>
        <v>0.24756696304639228</v>
      </c>
      <c r="E17" s="14">
        <f>IFERROR(COUNTIFS(Orders!$AE$2:$AE$421,A17,Orders!$Y$2:$Y$421,"On Time")/(COUNTIFS(Orders!$AE$2:$AE$421,A17,Orders!$Y$2:$Y$421,"On Time")+COUNTIFS(Orders!$AE$2:$AE$421,A17,Orders!$Y$2:$Y$421,"Late")),0)</f>
        <v>0.86956521739130432</v>
      </c>
      <c r="F17" s="11">
        <f>SUMIF(Orders!$AE$2:$AE$421,A17,Orders!$AA$2:$AA$421)</f>
        <v>45744</v>
      </c>
    </row>
    <row r="18" spans="1:6">
      <c r="A18" s="5" t="s">
        <v>576</v>
      </c>
      <c r="B18" s="11">
        <f>SUMIF(Orders!$AE$2:$AE$421,A18,Orders!$O$2:$O$421)</f>
        <v>456647</v>
      </c>
      <c r="C18" s="11">
        <f>SUMIF(Orders!$AE$2:$AE$421,A18,Orders!$V$2:$V$421)</f>
        <v>120756</v>
      </c>
      <c r="D18" s="14">
        <f t="shared" si="0"/>
        <v>0.26444058539747334</v>
      </c>
      <c r="E18" s="14">
        <f>IFERROR(COUNTIFS(Orders!$AE$2:$AE$421,A18,Orders!$Y$2:$Y$421,"On Time")/(COUNTIFS(Orders!$AE$2:$AE$421,A18,Orders!$Y$2:$Y$421,"On Time")+COUNTIFS(Orders!$AE$2:$AE$421,A18,Orders!$Y$2:$Y$421,"Late")),0)</f>
        <v>0.60869565217391308</v>
      </c>
      <c r="F18" s="11">
        <f>SUMIF(Orders!$AE$2:$AE$421,A18,Orders!$AA$2:$AA$421)</f>
        <v>157933</v>
      </c>
    </row>
    <row r="19" spans="1:6">
      <c r="A19" s="6" t="s">
        <v>577</v>
      </c>
      <c r="B19" s="12">
        <f>SUMIF(Orders!$AE$2:$AE$421,A19,Orders!$O$2:$O$421)</f>
        <v>625041</v>
      </c>
      <c r="C19" s="12">
        <f>SUMIF(Orders!$AE$2:$AE$421,A19,Orders!$V$2:$V$421)</f>
        <v>161650</v>
      </c>
      <c r="D19" s="15">
        <f t="shared" si="0"/>
        <v>0.25862303432894801</v>
      </c>
      <c r="E19" s="15">
        <f>IFERROR(COUNTIFS(Orders!$AE$2:$AE$421,A19,Orders!$Y$2:$Y$421,"On Time")/(COUNTIFS(Orders!$AE$2:$AE$421,A19,Orders!$Y$2:$Y$421,"On Time")+COUNTIFS(Orders!$AE$2:$AE$421,A19,Orders!$Y$2:$Y$421,"Late")),0)</f>
        <v>0.7142857142857143</v>
      </c>
      <c r="F19" s="12">
        <f>SUMIF(Orders!$AE$2:$AE$421,A19,Orders!$AA$2:$AA$421)</f>
        <v>180982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showGridLines="0" topLeftCell="A16" workbookViewId="0"/>
  </sheetViews>
  <sheetFormatPr defaultRowHeight="14.25"/>
  <cols>
    <col min="1" max="1" width="24" customWidth="1"/>
    <col min="2" max="10" width="16" customWidth="1"/>
  </cols>
  <sheetData>
    <row r="1" spans="1:10">
      <c r="A1" s="1" t="s">
        <v>13</v>
      </c>
      <c r="B1" s="3" t="s">
        <v>578</v>
      </c>
      <c r="C1" s="3" t="s">
        <v>579</v>
      </c>
      <c r="D1" s="3" t="s">
        <v>555</v>
      </c>
      <c r="E1" s="3" t="s">
        <v>580</v>
      </c>
      <c r="F1" s="3" t="s">
        <v>558</v>
      </c>
      <c r="G1" s="3" t="s">
        <v>559</v>
      </c>
      <c r="H1" s="3" t="s">
        <v>581</v>
      </c>
      <c r="I1" s="3" t="s">
        <v>582</v>
      </c>
      <c r="J1" s="2" t="s">
        <v>583</v>
      </c>
    </row>
    <row r="2" spans="1:10">
      <c r="A2" s="4" t="s">
        <v>90</v>
      </c>
      <c r="B2" s="4" t="s">
        <v>91</v>
      </c>
      <c r="C2" s="4">
        <f>COUNTIF(Orders!$C$2:$C$421,A2)</f>
        <v>23</v>
      </c>
      <c r="D2" s="10">
        <f>SUMIF(Orders!$C$2:$C$421,A2,Orders!$O$2:$O$421)</f>
        <v>463961</v>
      </c>
      <c r="E2" s="4">
        <f>COUNTIFS(Orders!$C$2:$C$421,A2,Orders!$Y$2:$Y$421,"Open")</f>
        <v>5</v>
      </c>
      <c r="F2" s="13">
        <f>IFERROR(COUNTIFS(Orders!$C$2:$C$421,A2,Orders!$Y$2:$Y$421,"On Time")/(COUNTIFS(Orders!$C$2:$C$421,A2,Orders!$Y$2:$Y$421,"On Time")+COUNTIFS(Orders!$C$2:$C$421,A2,Orders!$Y$2:$Y$421,"Late")),0)</f>
        <v>0.72222222222222221</v>
      </c>
      <c r="G2" s="10">
        <f>SUMIF(Orders!$C$2:$C$421,A2,Orders!$AA$2:$AA$421)</f>
        <v>117127</v>
      </c>
      <c r="H2" s="10">
        <f>SUMIF(Orders!$C$2:$C$421,A2,Orders!$AD$2:$AD$421)</f>
        <v>80265</v>
      </c>
      <c r="I2" s="16">
        <f t="shared" ref="I2:I16" si="0">MAX(0,100-(1-F2)*45-IFERROR(G2/D2,0)*35-IFERROR(H2/D2,0)*20)</f>
        <v>75.204257469916655</v>
      </c>
      <c r="J2" s="4" t="str">
        <f t="shared" ref="J2:J16" si="1">IF(I2&lt;55,"High",IF(I2&lt;75,"Medium","Low"))</f>
        <v>Low</v>
      </c>
    </row>
    <row r="3" spans="1:10">
      <c r="A3" s="5" t="s">
        <v>125</v>
      </c>
      <c r="B3" s="5" t="s">
        <v>56</v>
      </c>
      <c r="C3" s="5">
        <f>COUNTIF(Orders!$C$2:$C$421,A3)</f>
        <v>30</v>
      </c>
      <c r="D3" s="11">
        <f>SUMIF(Orders!$C$2:$C$421,A3,Orders!$O$2:$O$421)</f>
        <v>603168</v>
      </c>
      <c r="E3" s="5">
        <f>COUNTIFS(Orders!$C$2:$C$421,A3,Orders!$Y$2:$Y$421,"Open")</f>
        <v>2</v>
      </c>
      <c r="F3" s="14">
        <f>IFERROR(COUNTIFS(Orders!$C$2:$C$421,A3,Orders!$Y$2:$Y$421,"On Time")/(COUNTIFS(Orders!$C$2:$C$421,A3,Orders!$Y$2:$Y$421,"On Time")+COUNTIFS(Orders!$C$2:$C$421,A3,Orders!$Y$2:$Y$421,"Late")),0)</f>
        <v>0.7142857142857143</v>
      </c>
      <c r="G3" s="11">
        <f>SUMIF(Orders!$C$2:$C$421,A3,Orders!$AA$2:$AA$421)</f>
        <v>137710</v>
      </c>
      <c r="H3" s="11">
        <f>SUMIF(Orders!$C$2:$C$421,A3,Orders!$AD$2:$AD$421)</f>
        <v>146950</v>
      </c>
      <c r="I3" s="17">
        <f t="shared" si="0"/>
        <v>74.27935974246455</v>
      </c>
      <c r="J3" s="5" t="str">
        <f t="shared" si="1"/>
        <v>Medium</v>
      </c>
    </row>
    <row r="4" spans="1:10">
      <c r="A4" s="5" t="s">
        <v>97</v>
      </c>
      <c r="B4" s="5" t="s">
        <v>98</v>
      </c>
      <c r="C4" s="5">
        <f>COUNTIF(Orders!$C$2:$C$421,A4)</f>
        <v>31</v>
      </c>
      <c r="D4" s="11">
        <f>SUMIF(Orders!$C$2:$C$421,A4,Orders!$O$2:$O$421)</f>
        <v>673684</v>
      </c>
      <c r="E4" s="5">
        <f>COUNTIFS(Orders!$C$2:$C$421,A4,Orders!$Y$2:$Y$421,"Open")</f>
        <v>3</v>
      </c>
      <c r="F4" s="14">
        <f>IFERROR(COUNTIFS(Orders!$C$2:$C$421,A4,Orders!$Y$2:$Y$421,"On Time")/(COUNTIFS(Orders!$C$2:$C$421,A4,Orders!$Y$2:$Y$421,"On Time")+COUNTIFS(Orders!$C$2:$C$421,A4,Orders!$Y$2:$Y$421,"Late")),0)</f>
        <v>0.6071428571428571</v>
      </c>
      <c r="G4" s="11">
        <f>SUMIF(Orders!$C$2:$C$421,A4,Orders!$AA$2:$AA$421)</f>
        <v>226877</v>
      </c>
      <c r="H4" s="11">
        <f>SUMIF(Orders!$C$2:$C$421,A4,Orders!$AD$2:$AD$421)</f>
        <v>150200</v>
      </c>
      <c r="I4" s="17">
        <f t="shared" si="0"/>
        <v>66.075391853917097</v>
      </c>
      <c r="J4" s="5" t="str">
        <f t="shared" si="1"/>
        <v>Medium</v>
      </c>
    </row>
    <row r="5" spans="1:10">
      <c r="A5" s="5" t="s">
        <v>44</v>
      </c>
      <c r="B5" s="5" t="s">
        <v>45</v>
      </c>
      <c r="C5" s="5">
        <f>COUNTIF(Orders!$C$2:$C$421,A5)</f>
        <v>35</v>
      </c>
      <c r="D5" s="11">
        <f>SUMIF(Orders!$C$2:$C$421,A5,Orders!$O$2:$O$421)</f>
        <v>773365</v>
      </c>
      <c r="E5" s="5">
        <f>COUNTIFS(Orders!$C$2:$C$421,A5,Orders!$Y$2:$Y$421,"Open")</f>
        <v>4</v>
      </c>
      <c r="F5" s="14">
        <f>IFERROR(COUNTIFS(Orders!$C$2:$C$421,A5,Orders!$Y$2:$Y$421,"On Time")/(COUNTIFS(Orders!$C$2:$C$421,A5,Orders!$Y$2:$Y$421,"On Time")+COUNTIFS(Orders!$C$2:$C$421,A5,Orders!$Y$2:$Y$421,"Late")),0)</f>
        <v>0.67741935483870963</v>
      </c>
      <c r="G5" s="11">
        <f>SUMIF(Orders!$C$2:$C$421,A5,Orders!$AA$2:$AA$421)</f>
        <v>169639</v>
      </c>
      <c r="H5" s="11">
        <f>SUMIF(Orders!$C$2:$C$421,A5,Orders!$AD$2:$AD$421)</f>
        <v>174093</v>
      </c>
      <c r="I5" s="17">
        <f t="shared" si="0"/>
        <v>73.304337371057329</v>
      </c>
      <c r="J5" s="5" t="str">
        <f t="shared" si="1"/>
        <v>Medium</v>
      </c>
    </row>
    <row r="6" spans="1:10">
      <c r="A6" s="5" t="s">
        <v>66</v>
      </c>
      <c r="B6" s="5" t="s">
        <v>67</v>
      </c>
      <c r="C6" s="5">
        <f>COUNTIF(Orders!$C$2:$C$421,A6)</f>
        <v>31</v>
      </c>
      <c r="D6" s="11">
        <f>SUMIF(Orders!$C$2:$C$421,A6,Orders!$O$2:$O$421)</f>
        <v>642094</v>
      </c>
      <c r="E6" s="5">
        <f>COUNTIFS(Orders!$C$2:$C$421,A6,Orders!$Y$2:$Y$421,"Open")</f>
        <v>1</v>
      </c>
      <c r="F6" s="14">
        <f>IFERROR(COUNTIFS(Orders!$C$2:$C$421,A6,Orders!$Y$2:$Y$421,"On Time")/(COUNTIFS(Orders!$C$2:$C$421,A6,Orders!$Y$2:$Y$421,"On Time")+COUNTIFS(Orders!$C$2:$C$421,A6,Orders!$Y$2:$Y$421,"Late")),0)</f>
        <v>0.66666666666666663</v>
      </c>
      <c r="G6" s="11">
        <f>SUMIF(Orders!$C$2:$C$421,A6,Orders!$AA$2:$AA$421)</f>
        <v>208680</v>
      </c>
      <c r="H6" s="11">
        <f>SUMIF(Orders!$C$2:$C$421,A6,Orders!$AD$2:$AD$421)</f>
        <v>133696</v>
      </c>
      <c r="I6" s="17">
        <f t="shared" si="0"/>
        <v>69.460655293461699</v>
      </c>
      <c r="J6" s="5" t="str">
        <f t="shared" si="1"/>
        <v>Medium</v>
      </c>
    </row>
    <row r="7" spans="1:10">
      <c r="A7" s="5" t="s">
        <v>111</v>
      </c>
      <c r="B7" s="5" t="s">
        <v>91</v>
      </c>
      <c r="C7" s="5">
        <f>COUNTIF(Orders!$C$2:$C$421,A7)</f>
        <v>32</v>
      </c>
      <c r="D7" s="11">
        <f>SUMIF(Orders!$C$2:$C$421,A7,Orders!$O$2:$O$421)</f>
        <v>744766</v>
      </c>
      <c r="E7" s="5">
        <f>COUNTIFS(Orders!$C$2:$C$421,A7,Orders!$Y$2:$Y$421,"Open")</f>
        <v>1</v>
      </c>
      <c r="F7" s="14">
        <f>IFERROR(COUNTIFS(Orders!$C$2:$C$421,A7,Orders!$Y$2:$Y$421,"On Time")/(COUNTIFS(Orders!$C$2:$C$421,A7,Orders!$Y$2:$Y$421,"On Time")+COUNTIFS(Orders!$C$2:$C$421,A7,Orders!$Y$2:$Y$421,"Late")),0)</f>
        <v>0.74193548387096775</v>
      </c>
      <c r="G7" s="11">
        <f>SUMIF(Orders!$C$2:$C$421,A7,Orders!$AA$2:$AA$421)</f>
        <v>149338</v>
      </c>
      <c r="H7" s="11">
        <f>SUMIF(Orders!$C$2:$C$421,A7,Orders!$AD$2:$AD$421)</f>
        <v>147814</v>
      </c>
      <c r="I7" s="17">
        <f t="shared" si="0"/>
        <v>77.399605401064264</v>
      </c>
      <c r="J7" s="5" t="str">
        <f t="shared" si="1"/>
        <v>Low</v>
      </c>
    </row>
    <row r="8" spans="1:10">
      <c r="A8" s="5" t="s">
        <v>55</v>
      </c>
      <c r="B8" s="5" t="s">
        <v>56</v>
      </c>
      <c r="C8" s="5">
        <f>COUNTIF(Orders!$C$2:$C$421,A8)</f>
        <v>23</v>
      </c>
      <c r="D8" s="11">
        <f>SUMIF(Orders!$C$2:$C$421,A8,Orders!$O$2:$O$421)</f>
        <v>595065</v>
      </c>
      <c r="E8" s="5">
        <f>COUNTIFS(Orders!$C$2:$C$421,A8,Orders!$Y$2:$Y$421,"Open")</f>
        <v>4</v>
      </c>
      <c r="F8" s="14">
        <f>IFERROR(COUNTIFS(Orders!$C$2:$C$421,A8,Orders!$Y$2:$Y$421,"On Time")/(COUNTIFS(Orders!$C$2:$C$421,A8,Orders!$Y$2:$Y$421,"On Time")+COUNTIFS(Orders!$C$2:$C$421,A8,Orders!$Y$2:$Y$421,"Late")),0)</f>
        <v>0.78947368421052633</v>
      </c>
      <c r="G8" s="11">
        <f>SUMIF(Orders!$C$2:$C$421,A8,Orders!$AA$2:$AA$421)</f>
        <v>161583</v>
      </c>
      <c r="H8" s="11">
        <f>SUMIF(Orders!$C$2:$C$421,A8,Orders!$AD$2:$AD$421)</f>
        <v>0</v>
      </c>
      <c r="I8" s="17">
        <f t="shared" si="0"/>
        <v>81.022471671604208</v>
      </c>
      <c r="J8" s="5" t="str">
        <f t="shared" si="1"/>
        <v>Low</v>
      </c>
    </row>
    <row r="9" spans="1:10">
      <c r="A9" s="5" t="s">
        <v>139</v>
      </c>
      <c r="B9" s="5" t="s">
        <v>98</v>
      </c>
      <c r="C9" s="5">
        <f>COUNTIF(Orders!$C$2:$C$421,A9)</f>
        <v>29</v>
      </c>
      <c r="D9" s="11">
        <f>SUMIF(Orders!$C$2:$C$421,A9,Orders!$O$2:$O$421)</f>
        <v>592789</v>
      </c>
      <c r="E9" s="5">
        <f>COUNTIFS(Orders!$C$2:$C$421,A9,Orders!$Y$2:$Y$421,"Open")</f>
        <v>1</v>
      </c>
      <c r="F9" s="14">
        <f>IFERROR(COUNTIFS(Orders!$C$2:$C$421,A9,Orders!$Y$2:$Y$421,"On Time")/(COUNTIFS(Orders!$C$2:$C$421,A9,Orders!$Y$2:$Y$421,"On Time")+COUNTIFS(Orders!$C$2:$C$421,A9,Orders!$Y$2:$Y$421,"Late")),0)</f>
        <v>0.6785714285714286</v>
      </c>
      <c r="G9" s="11">
        <f>SUMIF(Orders!$C$2:$C$421,A9,Orders!$AA$2:$AA$421)</f>
        <v>146380</v>
      </c>
      <c r="H9" s="11">
        <f>SUMIF(Orders!$C$2:$C$421,A9,Orders!$AD$2:$AD$421)</f>
        <v>106947</v>
      </c>
      <c r="I9" s="17">
        <f t="shared" si="0"/>
        <v>73.284744716440912</v>
      </c>
      <c r="J9" s="5" t="str">
        <f t="shared" si="1"/>
        <v>Medium</v>
      </c>
    </row>
    <row r="10" spans="1:10">
      <c r="A10" s="5" t="s">
        <v>82</v>
      </c>
      <c r="B10" s="5" t="s">
        <v>45</v>
      </c>
      <c r="C10" s="5">
        <f>COUNTIF(Orders!$C$2:$C$421,A10)</f>
        <v>31</v>
      </c>
      <c r="D10" s="11">
        <f>SUMIF(Orders!$C$2:$C$421,A10,Orders!$O$2:$O$421)</f>
        <v>747470</v>
      </c>
      <c r="E10" s="5">
        <f>COUNTIFS(Orders!$C$2:$C$421,A10,Orders!$Y$2:$Y$421,"Open")</f>
        <v>3</v>
      </c>
      <c r="F10" s="14">
        <f>IFERROR(COUNTIFS(Orders!$C$2:$C$421,A10,Orders!$Y$2:$Y$421,"On Time")/(COUNTIFS(Orders!$C$2:$C$421,A10,Orders!$Y$2:$Y$421,"On Time")+COUNTIFS(Orders!$C$2:$C$421,A10,Orders!$Y$2:$Y$421,"Late")),0)</f>
        <v>0.75</v>
      </c>
      <c r="G10" s="11">
        <f>SUMIF(Orders!$C$2:$C$421,A10,Orders!$AA$2:$AA$421)</f>
        <v>199013</v>
      </c>
      <c r="H10" s="11">
        <f>SUMIF(Orders!$C$2:$C$421,A10,Orders!$AD$2:$AD$421)</f>
        <v>140642</v>
      </c>
      <c r="I10" s="17">
        <f t="shared" si="0"/>
        <v>75.668143871994857</v>
      </c>
      <c r="J10" s="5" t="str">
        <f t="shared" si="1"/>
        <v>Low</v>
      </c>
    </row>
    <row r="11" spans="1:10">
      <c r="A11" s="5" t="s">
        <v>162</v>
      </c>
      <c r="B11" s="5" t="s">
        <v>67</v>
      </c>
      <c r="C11" s="5">
        <f>COUNTIF(Orders!$C$2:$C$421,A11)</f>
        <v>25</v>
      </c>
      <c r="D11" s="11">
        <f>SUMIF(Orders!$C$2:$C$421,A11,Orders!$O$2:$O$421)</f>
        <v>502961</v>
      </c>
      <c r="E11" s="5">
        <f>COUNTIFS(Orders!$C$2:$C$421,A11,Orders!$Y$2:$Y$421,"Open")</f>
        <v>1</v>
      </c>
      <c r="F11" s="14">
        <f>IFERROR(COUNTIFS(Orders!$C$2:$C$421,A11,Orders!$Y$2:$Y$421,"On Time")/(COUNTIFS(Orders!$C$2:$C$421,A11,Orders!$Y$2:$Y$421,"On Time")+COUNTIFS(Orders!$C$2:$C$421,A11,Orders!$Y$2:$Y$421,"Late")),0)</f>
        <v>0.70833333333333337</v>
      </c>
      <c r="G11" s="11">
        <f>SUMIF(Orders!$C$2:$C$421,A11,Orders!$AA$2:$AA$421)</f>
        <v>157149</v>
      </c>
      <c r="H11" s="11">
        <f>SUMIF(Orders!$C$2:$C$421,A11,Orders!$AD$2:$AD$421)</f>
        <v>113519</v>
      </c>
      <c r="I11" s="17">
        <f t="shared" si="0"/>
        <v>71.425303105012119</v>
      </c>
      <c r="J11" s="5" t="str">
        <f t="shared" si="1"/>
        <v>Medium</v>
      </c>
    </row>
    <row r="12" spans="1:10">
      <c r="A12" s="5" t="s">
        <v>114</v>
      </c>
      <c r="B12" s="5" t="s">
        <v>91</v>
      </c>
      <c r="C12" s="5">
        <f>COUNTIF(Orders!$C$2:$C$421,A12)</f>
        <v>24</v>
      </c>
      <c r="D12" s="11">
        <f>SUMIF(Orders!$C$2:$C$421,A12,Orders!$O$2:$O$421)</f>
        <v>505595</v>
      </c>
      <c r="E12" s="5">
        <f>COUNTIFS(Orders!$C$2:$C$421,A12,Orders!$Y$2:$Y$421,"Open")</f>
        <v>4</v>
      </c>
      <c r="F12" s="14">
        <f>IFERROR(COUNTIFS(Orders!$C$2:$C$421,A12,Orders!$Y$2:$Y$421,"On Time")/(COUNTIFS(Orders!$C$2:$C$421,A12,Orders!$Y$2:$Y$421,"On Time")+COUNTIFS(Orders!$C$2:$C$421,A12,Orders!$Y$2:$Y$421,"Late")),0)</f>
        <v>0.75</v>
      </c>
      <c r="G12" s="11">
        <f>SUMIF(Orders!$C$2:$C$421,A12,Orders!$AA$2:$AA$421)</f>
        <v>78253</v>
      </c>
      <c r="H12" s="11">
        <f>SUMIF(Orders!$C$2:$C$421,A12,Orders!$AD$2:$AD$421)</f>
        <v>72872</v>
      </c>
      <c r="I12" s="17">
        <f t="shared" si="0"/>
        <v>80.450283824009333</v>
      </c>
      <c r="J12" s="5" t="str">
        <f t="shared" si="1"/>
        <v>Low</v>
      </c>
    </row>
    <row r="13" spans="1:10">
      <c r="A13" s="5" t="s">
        <v>143</v>
      </c>
      <c r="B13" s="5" t="s">
        <v>56</v>
      </c>
      <c r="C13" s="5">
        <f>COUNTIF(Orders!$C$2:$C$421,A13)</f>
        <v>27</v>
      </c>
      <c r="D13" s="11">
        <f>SUMIF(Orders!$C$2:$C$421,A13,Orders!$O$2:$O$421)</f>
        <v>621262</v>
      </c>
      <c r="E13" s="5">
        <f>COUNTIFS(Orders!$C$2:$C$421,A13,Orders!$Y$2:$Y$421,"Open")</f>
        <v>2</v>
      </c>
      <c r="F13" s="14">
        <f>IFERROR(COUNTIFS(Orders!$C$2:$C$421,A13,Orders!$Y$2:$Y$421,"On Time")/(COUNTIFS(Orders!$C$2:$C$421,A13,Orders!$Y$2:$Y$421,"On Time")+COUNTIFS(Orders!$C$2:$C$421,A13,Orders!$Y$2:$Y$421,"Late")),0)</f>
        <v>0.56000000000000005</v>
      </c>
      <c r="G13" s="11">
        <f>SUMIF(Orders!$C$2:$C$421,A13,Orders!$AA$2:$AA$421)</f>
        <v>232637</v>
      </c>
      <c r="H13" s="11">
        <f>SUMIF(Orders!$C$2:$C$421,A13,Orders!$AD$2:$AD$421)</f>
        <v>134349</v>
      </c>
      <c r="I13" s="17">
        <f t="shared" si="0"/>
        <v>62.768908125718298</v>
      </c>
      <c r="J13" s="5" t="str">
        <f t="shared" si="1"/>
        <v>Medium</v>
      </c>
    </row>
    <row r="14" spans="1:10">
      <c r="A14" s="5" t="s">
        <v>104</v>
      </c>
      <c r="B14" s="5" t="s">
        <v>98</v>
      </c>
      <c r="C14" s="5">
        <f>COUNTIF(Orders!$C$2:$C$421,A14)</f>
        <v>27</v>
      </c>
      <c r="D14" s="11">
        <f>SUMIF(Orders!$C$2:$C$421,A14,Orders!$O$2:$O$421)</f>
        <v>646684</v>
      </c>
      <c r="E14" s="5">
        <f>COUNTIFS(Orders!$C$2:$C$421,A14,Orders!$Y$2:$Y$421,"Open")</f>
        <v>1</v>
      </c>
      <c r="F14" s="14">
        <f>IFERROR(COUNTIFS(Orders!$C$2:$C$421,A14,Orders!$Y$2:$Y$421,"On Time")/(COUNTIFS(Orders!$C$2:$C$421,A14,Orders!$Y$2:$Y$421,"On Time")+COUNTIFS(Orders!$C$2:$C$421,A14,Orders!$Y$2:$Y$421,"Late")),0)</f>
        <v>0.65384615384615385</v>
      </c>
      <c r="G14" s="11">
        <f>SUMIF(Orders!$C$2:$C$421,A14,Orders!$AA$2:$AA$421)</f>
        <v>276025</v>
      </c>
      <c r="H14" s="11">
        <f>SUMIF(Orders!$C$2:$C$421,A14,Orders!$AD$2:$AD$421)</f>
        <v>181795</v>
      </c>
      <c r="I14" s="17">
        <f t="shared" si="0"/>
        <v>63.861604859441513</v>
      </c>
      <c r="J14" s="5" t="str">
        <f t="shared" si="1"/>
        <v>Medium</v>
      </c>
    </row>
    <row r="15" spans="1:10">
      <c r="A15" s="5" t="s">
        <v>134</v>
      </c>
      <c r="B15" s="5" t="s">
        <v>45</v>
      </c>
      <c r="C15" s="5">
        <f>COUNTIF(Orders!$C$2:$C$421,A15)</f>
        <v>24</v>
      </c>
      <c r="D15" s="11">
        <f>SUMIF(Orders!$C$2:$C$421,A15,Orders!$O$2:$O$421)</f>
        <v>487003</v>
      </c>
      <c r="E15" s="5">
        <f>COUNTIFS(Orders!$C$2:$C$421,A15,Orders!$Y$2:$Y$421,"Open")</f>
        <v>1</v>
      </c>
      <c r="F15" s="14">
        <f>IFERROR(COUNTIFS(Orders!$C$2:$C$421,A15,Orders!$Y$2:$Y$421,"On Time")/(COUNTIFS(Orders!$C$2:$C$421,A15,Orders!$Y$2:$Y$421,"On Time")+COUNTIFS(Orders!$C$2:$C$421,A15,Orders!$Y$2:$Y$421,"Late")),0)</f>
        <v>0.73913043478260865</v>
      </c>
      <c r="G15" s="11">
        <f>SUMIF(Orders!$C$2:$C$421,A15,Orders!$AA$2:$AA$421)</f>
        <v>131404</v>
      </c>
      <c r="H15" s="11">
        <f>SUMIF(Orders!$C$2:$C$421,A15,Orders!$AD$2:$AD$421)</f>
        <v>98077</v>
      </c>
      <c r="I15" s="17">
        <f t="shared" si="0"/>
        <v>74.789330375520407</v>
      </c>
      <c r="J15" s="5" t="str">
        <f t="shared" si="1"/>
        <v>Medium</v>
      </c>
    </row>
    <row r="16" spans="1:10">
      <c r="A16" s="6" t="s">
        <v>169</v>
      </c>
      <c r="B16" s="6" t="s">
        <v>67</v>
      </c>
      <c r="C16" s="6">
        <f>COUNTIF(Orders!$C$2:$C$421,A16)</f>
        <v>28</v>
      </c>
      <c r="D16" s="12">
        <f>SUMIF(Orders!$C$2:$C$421,A16,Orders!$O$2:$O$421)</f>
        <v>728320</v>
      </c>
      <c r="E16" s="6">
        <f>COUNTIFS(Orders!$C$2:$C$421,A16,Orders!$Y$2:$Y$421,"Open")</f>
        <v>2</v>
      </c>
      <c r="F16" s="15">
        <f>IFERROR(COUNTIFS(Orders!$C$2:$C$421,A16,Orders!$Y$2:$Y$421,"On Time")/(COUNTIFS(Orders!$C$2:$C$421,A16,Orders!$Y$2:$Y$421,"On Time")+COUNTIFS(Orders!$C$2:$C$421,A16,Orders!$Y$2:$Y$421,"Late")),0)</f>
        <v>0.69230769230769229</v>
      </c>
      <c r="G16" s="12">
        <f>SUMIF(Orders!$C$2:$C$421,A16,Orders!$AA$2:$AA$421)</f>
        <v>314896</v>
      </c>
      <c r="H16" s="12">
        <f>SUMIF(Orders!$C$2:$C$421,A16,Orders!$AD$2:$AD$421)</f>
        <v>172039</v>
      </c>
      <c r="I16" s="18">
        <f t="shared" si="0"/>
        <v>66.296997515884826</v>
      </c>
      <c r="J16" s="6" t="str">
        <f t="shared" si="1"/>
        <v>Medium</v>
      </c>
    </row>
  </sheetData>
  <conditionalFormatting sqref="I2:I16">
    <cfRule type="colorScale" priority="1">
      <colorScale>
        <cfvo type="min"/>
        <cfvo type="percentile" val="50"/>
        <cfvo type="max"/>
        <color rgb="FFD95D5D"/>
        <color rgb="FFE9C46A"/>
        <color rgb="FF2A9D8F"/>
      </colorScale>
    </cfRule>
  </conditionalFormatting>
  <conditionalFormatting sqref="J2:J16">
    <cfRule type="containsText" dxfId="4" priority="2" operator="containsText" text="High"/>
    <cfRule type="containsText" dxfId="3" priority="3" operator="containsText" text="Medium"/>
    <cfRule type="containsText" dxfId="2" priority="4" operator="containsText" text="Low"/>
  </conditionalFormatting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showGridLines="0" workbookViewId="0"/>
  </sheetViews>
  <sheetFormatPr defaultRowHeight="14.25"/>
  <cols>
    <col min="1" max="1" width="24" customWidth="1"/>
    <col min="2" max="7" width="18" customWidth="1"/>
  </cols>
  <sheetData>
    <row r="1" spans="1:7">
      <c r="A1" s="1" t="s">
        <v>16</v>
      </c>
      <c r="B1" s="3" t="s">
        <v>584</v>
      </c>
      <c r="C1" s="3" t="s">
        <v>579</v>
      </c>
      <c r="D1" s="3" t="s">
        <v>555</v>
      </c>
      <c r="E1" s="3" t="s">
        <v>558</v>
      </c>
      <c r="F1" s="3" t="s">
        <v>585</v>
      </c>
      <c r="G1" s="2" t="s">
        <v>557</v>
      </c>
    </row>
    <row r="2" spans="1:7">
      <c r="A2" s="4" t="s">
        <v>84</v>
      </c>
      <c r="B2" s="4" t="s">
        <v>85</v>
      </c>
      <c r="C2" s="4">
        <f>COUNTIF(Orders!$F$2:$F$421,A2)</f>
        <v>31</v>
      </c>
      <c r="D2" s="10">
        <f>SUMIF(Orders!$F$2:$F$421,A2,Orders!$O$2:$O$421)</f>
        <v>744386</v>
      </c>
      <c r="E2" s="13">
        <f>IFERROR(COUNTIFS(Orders!$F$2:$F$421,A2,Orders!$Y$2:$Y$421,"On Time")/(COUNTIFS(Orders!$F$2:$F$421,A2,Orders!$Y$2:$Y$421,"On Time")+COUNTIFS(Orders!$F$2:$F$421,A2,Orders!$Y$2:$Y$421,"Late")),0)</f>
        <v>0.73333333333333328</v>
      </c>
      <c r="F2" s="19">
        <f>IFERROR(AVERAGEIF(Orders!$F$2:$F$421,A2,Orders!$Z$2:$Z$421),0)</f>
        <v>2.4211251191009069</v>
      </c>
      <c r="G2" s="13">
        <f>IFERROR(SUMIF(Orders!$F$2:$F$421,A2,Orders!$V$2:$V$421)/D2,0)</f>
        <v>0.27014344708256199</v>
      </c>
    </row>
    <row r="3" spans="1:7">
      <c r="A3" s="5" t="s">
        <v>129</v>
      </c>
      <c r="B3" s="5" t="s">
        <v>85</v>
      </c>
      <c r="C3" s="5">
        <f>COUNTIF(Orders!$F$2:$F$421,A3)</f>
        <v>37</v>
      </c>
      <c r="D3" s="11">
        <f>SUMIF(Orders!$F$2:$F$421,A3,Orders!$O$2:$O$421)</f>
        <v>752398</v>
      </c>
      <c r="E3" s="14">
        <f>IFERROR(COUNTIFS(Orders!$F$2:$F$421,A3,Orders!$Y$2:$Y$421,"On Time")/(COUNTIFS(Orders!$F$2:$F$421,A3,Orders!$Y$2:$Y$421,"On Time")+COUNTIFS(Orders!$F$2:$F$421,A3,Orders!$Y$2:$Y$421,"Late")),0)</f>
        <v>0.7142857142857143</v>
      </c>
      <c r="F3" s="20">
        <f>IFERROR(AVERAGEIF(Orders!$F$2:$F$421,A3,Orders!$Z$2:$Z$421),0)</f>
        <v>3.8627365415416755</v>
      </c>
      <c r="G3" s="14">
        <f>IFERROR(SUMIF(Orders!$F$2:$F$421,A3,Orders!$V$2:$V$421)/D3,0)</f>
        <v>0.27994625185074923</v>
      </c>
    </row>
    <row r="4" spans="1:7">
      <c r="A4" s="5" t="s">
        <v>147</v>
      </c>
      <c r="B4" s="5" t="s">
        <v>85</v>
      </c>
      <c r="C4" s="5">
        <f>COUNTIF(Orders!$F$2:$F$421,A4)</f>
        <v>42</v>
      </c>
      <c r="D4" s="11">
        <f>SUMIF(Orders!$F$2:$F$421,A4,Orders!$O$2:$O$421)</f>
        <v>922892</v>
      </c>
      <c r="E4" s="14">
        <f>IFERROR(COUNTIFS(Orders!$F$2:$F$421,A4,Orders!$Y$2:$Y$421,"On Time")/(COUNTIFS(Orders!$F$2:$F$421,A4,Orders!$Y$2:$Y$421,"On Time")+COUNTIFS(Orders!$F$2:$F$421,A4,Orders!$Y$2:$Y$421,"Late")),0)</f>
        <v>0.72499999999999998</v>
      </c>
      <c r="F4" s="20">
        <f>IFERROR(AVERAGEIF(Orders!$F$2:$F$421,A4,Orders!$Z$2:$Z$421),0)</f>
        <v>2.59193345486104</v>
      </c>
      <c r="G4" s="14">
        <f>IFERROR(SUMIF(Orders!$F$2:$F$421,A4,Orders!$V$2:$V$421)/D4,0)</f>
        <v>0.25630843045556795</v>
      </c>
    </row>
    <row r="5" spans="1:7">
      <c r="A5" s="5" t="s">
        <v>69</v>
      </c>
      <c r="B5" s="5" t="s">
        <v>70</v>
      </c>
      <c r="C5" s="5">
        <f>COUNTIF(Orders!$F$2:$F$421,A5)</f>
        <v>34</v>
      </c>
      <c r="D5" s="11">
        <f>SUMIF(Orders!$F$2:$F$421,A5,Orders!$O$2:$O$421)</f>
        <v>820119</v>
      </c>
      <c r="E5" s="14">
        <f>IFERROR(COUNTIFS(Orders!$F$2:$F$421,A5,Orders!$Y$2:$Y$421,"On Time")/(COUNTIFS(Orders!$F$2:$F$421,A5,Orders!$Y$2:$Y$421,"On Time")+COUNTIFS(Orders!$F$2:$F$421,A5,Orders!$Y$2:$Y$421,"Late")),0)</f>
        <v>0.60606060606060608</v>
      </c>
      <c r="F5" s="20">
        <f>IFERROR(AVERAGEIF(Orders!$F$2:$F$421,A5,Orders!$Z$2:$Z$421),0)</f>
        <v>3.4117647058823528</v>
      </c>
      <c r="G5" s="14">
        <f>IFERROR(SUMIF(Orders!$F$2:$F$421,A5,Orders!$V$2:$V$421)/D5,0)</f>
        <v>0.2676489631382763</v>
      </c>
    </row>
    <row r="6" spans="1:7">
      <c r="A6" s="5" t="s">
        <v>100</v>
      </c>
      <c r="B6" s="5" t="s">
        <v>101</v>
      </c>
      <c r="C6" s="5">
        <f>COUNTIF(Orders!$F$2:$F$421,A6)</f>
        <v>39</v>
      </c>
      <c r="D6" s="11">
        <f>SUMIF(Orders!$F$2:$F$421,A6,Orders!$O$2:$O$421)</f>
        <v>968927</v>
      </c>
      <c r="E6" s="14">
        <f>IFERROR(COUNTIFS(Orders!$F$2:$F$421,A6,Orders!$Y$2:$Y$421,"On Time")/(COUNTIFS(Orders!$F$2:$F$421,A6,Orders!$Y$2:$Y$421,"On Time")+COUNTIFS(Orders!$F$2:$F$421,A6,Orders!$Y$2:$Y$421,"Late")),0)</f>
        <v>0.69444444444444442</v>
      </c>
      <c r="F6" s="20">
        <f>IFERROR(AVERAGEIF(Orders!$F$2:$F$421,A6,Orders!$Z$2:$Z$421),0)</f>
        <v>2.2307692307692308</v>
      </c>
      <c r="G6" s="14">
        <f>IFERROR(SUMIF(Orders!$F$2:$F$421,A6,Orders!$V$2:$V$421)/D6,0)</f>
        <v>0.25087132467151807</v>
      </c>
    </row>
    <row r="7" spans="1:7">
      <c r="A7" s="5" t="s">
        <v>106</v>
      </c>
      <c r="B7" s="5" t="s">
        <v>107</v>
      </c>
      <c r="C7" s="5">
        <f>COUNTIF(Orders!$F$2:$F$421,A7)</f>
        <v>31</v>
      </c>
      <c r="D7" s="11">
        <f>SUMIF(Orders!$F$2:$F$421,A7,Orders!$O$2:$O$421)</f>
        <v>661195</v>
      </c>
      <c r="E7" s="14">
        <f>IFERROR(COUNTIFS(Orders!$F$2:$F$421,A7,Orders!$Y$2:$Y$421,"On Time")/(COUNTIFS(Orders!$F$2:$F$421,A7,Orders!$Y$2:$Y$421,"On Time")+COUNTIFS(Orders!$F$2:$F$421,A7,Orders!$Y$2:$Y$421,"Late")),0)</f>
        <v>0.59259259259259256</v>
      </c>
      <c r="F7" s="20">
        <f>IFERROR(AVERAGEIF(Orders!$F$2:$F$421,A7,Orders!$Z$2:$Z$421),0)</f>
        <v>3.903225806451613</v>
      </c>
      <c r="G7" s="14">
        <f>IFERROR(SUMIF(Orders!$F$2:$F$421,A7,Orders!$V$2:$V$421)/D7,0)</f>
        <v>0.26946362268317214</v>
      </c>
    </row>
    <row r="8" spans="1:7">
      <c r="A8" s="5" t="s">
        <v>73</v>
      </c>
      <c r="B8" s="5" t="s">
        <v>74</v>
      </c>
      <c r="C8" s="5">
        <f>COUNTIF(Orders!$F$2:$F$421,A8)</f>
        <v>28</v>
      </c>
      <c r="D8" s="11">
        <f>SUMIF(Orders!$F$2:$F$421,A8,Orders!$O$2:$O$421)</f>
        <v>527180</v>
      </c>
      <c r="E8" s="14">
        <f>IFERROR(COUNTIFS(Orders!$F$2:$F$421,A8,Orders!$Y$2:$Y$421,"On Time")/(COUNTIFS(Orders!$F$2:$F$421,A8,Orders!$Y$2:$Y$421,"On Time")+COUNTIFS(Orders!$F$2:$F$421,A8,Orders!$Y$2:$Y$421,"Late")),0)</f>
        <v>0.69565217391304346</v>
      </c>
      <c r="F8" s="20">
        <f>IFERROR(AVERAGEIF(Orders!$F$2:$F$421,A8,Orders!$Z$2:$Z$421),0)</f>
        <v>0.8928571428571429</v>
      </c>
      <c r="G8" s="14">
        <f>IFERROR(SUMIF(Orders!$F$2:$F$421,A8,Orders!$V$2:$V$421)/D8,0)</f>
        <v>0.24715277514321485</v>
      </c>
    </row>
    <row r="9" spans="1:7">
      <c r="A9" s="5" t="s">
        <v>93</v>
      </c>
      <c r="B9" s="5" t="s">
        <v>94</v>
      </c>
      <c r="C9" s="5">
        <f>COUNTIF(Orders!$F$2:$F$421,A9)</f>
        <v>36</v>
      </c>
      <c r="D9" s="11">
        <f>SUMIF(Orders!$F$2:$F$421,A9,Orders!$O$2:$O$421)</f>
        <v>864830</v>
      </c>
      <c r="E9" s="14">
        <f>IFERROR(COUNTIFS(Orders!$F$2:$F$421,A9,Orders!$Y$2:$Y$421,"On Time")/(COUNTIFS(Orders!$F$2:$F$421,A9,Orders!$Y$2:$Y$421,"On Time")+COUNTIFS(Orders!$F$2:$F$421,A9,Orders!$Y$2:$Y$421,"Late")),0)</f>
        <v>0.77142857142857146</v>
      </c>
      <c r="F9" s="20">
        <f>IFERROR(AVERAGEIF(Orders!$F$2:$F$421,A9,Orders!$Z$2:$Z$421),0)</f>
        <v>1.5632606571501431</v>
      </c>
      <c r="G9" s="14">
        <f>IFERROR(SUMIF(Orders!$F$2:$F$421,A9,Orders!$V$2:$V$421)/D9,0)</f>
        <v>0.26879155440953711</v>
      </c>
    </row>
    <row r="10" spans="1:7">
      <c r="A10" s="5" t="s">
        <v>116</v>
      </c>
      <c r="B10" s="5" t="s">
        <v>117</v>
      </c>
      <c r="C10" s="5">
        <f>COUNTIF(Orders!$F$2:$F$421,A10)</f>
        <v>26</v>
      </c>
      <c r="D10" s="11">
        <f>SUMIF(Orders!$F$2:$F$421,A10,Orders!$O$2:$O$421)</f>
        <v>580013</v>
      </c>
      <c r="E10" s="14">
        <f>IFERROR(COUNTIFS(Orders!$F$2:$F$421,A10,Orders!$Y$2:$Y$421,"On Time")/(COUNTIFS(Orders!$F$2:$F$421,A10,Orders!$Y$2:$Y$421,"On Time")+COUNTIFS(Orders!$F$2:$F$421,A10,Orders!$Y$2:$Y$421,"Late")),0)</f>
        <v>0.72727272727272729</v>
      </c>
      <c r="F10" s="20">
        <f>IFERROR(AVERAGEIF(Orders!$F$2:$F$421,A10,Orders!$Z$2:$Z$421),0)</f>
        <v>2.2692307692307692</v>
      </c>
      <c r="G10" s="14">
        <f>IFERROR(SUMIF(Orders!$F$2:$F$421,A10,Orders!$V$2:$V$421)/D10,0)</f>
        <v>0.25331501190490557</v>
      </c>
    </row>
    <row r="11" spans="1:7">
      <c r="A11" s="5" t="s">
        <v>151</v>
      </c>
      <c r="B11" s="5" t="s">
        <v>117</v>
      </c>
      <c r="C11" s="5">
        <f>COUNTIF(Orders!$F$2:$F$421,A11)</f>
        <v>40</v>
      </c>
      <c r="D11" s="11">
        <f>SUMIF(Orders!$F$2:$F$421,A11,Orders!$O$2:$O$421)</f>
        <v>881977</v>
      </c>
      <c r="E11" s="14">
        <f>IFERROR(COUNTIFS(Orders!$F$2:$F$421,A11,Orders!$Y$2:$Y$421,"On Time")/(COUNTIFS(Orders!$F$2:$F$421,A11,Orders!$Y$2:$Y$421,"On Time")+COUNTIFS(Orders!$F$2:$F$421,A11,Orders!$Y$2:$Y$421,"Late")),0)</f>
        <v>0.65789473684210531</v>
      </c>
      <c r="F11" s="20">
        <f>IFERROR(AVERAGEIF(Orders!$F$2:$F$421,A11,Orders!$Z$2:$Z$421),0)</f>
        <v>3.55</v>
      </c>
      <c r="G11" s="14">
        <f>IFERROR(SUMIF(Orders!$F$2:$F$421,A11,Orders!$V$2:$V$421)/D11,0)</f>
        <v>0.26016664833663461</v>
      </c>
    </row>
    <row r="12" spans="1:7">
      <c r="A12" s="5" t="s">
        <v>58</v>
      </c>
      <c r="B12" s="5" t="s">
        <v>59</v>
      </c>
      <c r="C12" s="5">
        <f>COUNTIF(Orders!$F$2:$F$421,A12)</f>
        <v>36</v>
      </c>
      <c r="D12" s="11">
        <f>SUMIF(Orders!$F$2:$F$421,A12,Orders!$O$2:$O$421)</f>
        <v>634552</v>
      </c>
      <c r="E12" s="14">
        <f>IFERROR(COUNTIFS(Orders!$F$2:$F$421,A12,Orders!$Y$2:$Y$421,"On Time")/(COUNTIFS(Orders!$F$2:$F$421,A12,Orders!$Y$2:$Y$421,"On Time")+COUNTIFS(Orders!$F$2:$F$421,A12,Orders!$Y$2:$Y$421,"Late")),0)</f>
        <v>0.62068965517241381</v>
      </c>
      <c r="F12" s="20">
        <f>IFERROR(AVERAGEIF(Orders!$F$2:$F$421,A12,Orders!$Z$2:$Z$421),0)</f>
        <v>4.583333333333333</v>
      </c>
      <c r="G12" s="14">
        <f>IFERROR(SUMIF(Orders!$F$2:$F$421,A12,Orders!$V$2:$V$421)/D12,0)</f>
        <v>0.24548342767810991</v>
      </c>
    </row>
    <row r="13" spans="1:7">
      <c r="A13" s="6" t="s">
        <v>47</v>
      </c>
      <c r="B13" s="6" t="s">
        <v>48</v>
      </c>
      <c r="C13" s="6">
        <f>COUNTIF(Orders!$F$2:$F$421,A13)</f>
        <v>40</v>
      </c>
      <c r="D13" s="12">
        <f>SUMIF(Orders!$F$2:$F$421,A13,Orders!$O$2:$O$421)</f>
        <v>969718</v>
      </c>
      <c r="E13" s="15">
        <f>IFERROR(COUNTIFS(Orders!$F$2:$F$421,A13,Orders!$Y$2:$Y$421,"On Time")/(COUNTIFS(Orders!$F$2:$F$421,A13,Orders!$Y$2:$Y$421,"On Time")+COUNTIFS(Orders!$F$2:$F$421,A13,Orders!$Y$2:$Y$421,"Late")),0)</f>
        <v>0.7567567567567568</v>
      </c>
      <c r="F13" s="21">
        <f>IFERROR(AVERAGEIF(Orders!$F$2:$F$421,A13,Orders!$Z$2:$Z$421),0)</f>
        <v>2.2000000000000002</v>
      </c>
      <c r="G13" s="15">
        <f>IFERROR(SUMIF(Orders!$F$2:$F$421,A13,Orders!$V$2:$V$421)/D13,0)</f>
        <v>0.26239690301716584</v>
      </c>
    </row>
  </sheetData>
  <conditionalFormatting sqref="E2:E13">
    <cfRule type="colorScale" priority="1">
      <colorScale>
        <cfvo type="min"/>
        <cfvo type="percentile" val="50"/>
        <cfvo type="max"/>
        <color rgb="FFD95D5D"/>
        <color rgb="FFE9C46A"/>
        <color rgb="FF2A9D8F"/>
      </colorScale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showGridLines="0" tabSelected="1" workbookViewId="0">
      <selection activeCell="G15" sqref="G15"/>
    </sheetView>
  </sheetViews>
  <sheetFormatPr defaultRowHeight="14.25"/>
  <cols>
    <col min="1" max="5" width="22" customWidth="1"/>
  </cols>
  <sheetData>
    <row r="1" spans="1:5">
      <c r="A1" s="1" t="s">
        <v>586</v>
      </c>
      <c r="B1" s="3" t="s">
        <v>579</v>
      </c>
      <c r="C1" s="3" t="s">
        <v>559</v>
      </c>
      <c r="D1" s="3" t="s">
        <v>585</v>
      </c>
      <c r="E1" s="2" t="s">
        <v>587</v>
      </c>
    </row>
    <row r="2" spans="1:5">
      <c r="A2" s="4" t="s">
        <v>121</v>
      </c>
      <c r="B2" s="16">
        <v>52</v>
      </c>
      <c r="C2" s="10">
        <v>1236134</v>
      </c>
      <c r="D2" s="19">
        <v>13.1538461538</v>
      </c>
      <c r="E2" s="13">
        <v>0.45669227340000002</v>
      </c>
    </row>
    <row r="3" spans="1:5">
      <c r="A3" s="5" t="s">
        <v>783</v>
      </c>
      <c r="B3" s="17">
        <v>25</v>
      </c>
      <c r="C3" s="11">
        <v>540530</v>
      </c>
      <c r="D3" s="20">
        <v>9.8000000000000007</v>
      </c>
      <c r="E3" s="14">
        <v>0.199699931</v>
      </c>
    </row>
    <row r="4" spans="1:5">
      <c r="A4" s="5" t="s">
        <v>118</v>
      </c>
      <c r="B4" s="17">
        <v>17</v>
      </c>
      <c r="C4" s="11">
        <v>345305</v>
      </c>
      <c r="D4" s="20">
        <v>2.9411764705999999</v>
      </c>
      <c r="E4" s="14">
        <v>0.12757364930000001</v>
      </c>
    </row>
    <row r="5" spans="1:5">
      <c r="A5" s="5" t="s">
        <v>51</v>
      </c>
      <c r="B5" s="17">
        <v>14</v>
      </c>
      <c r="C5" s="11">
        <v>243095</v>
      </c>
      <c r="D5" s="20">
        <v>10</v>
      </c>
      <c r="E5" s="14">
        <v>8.9811952599999995E-2</v>
      </c>
    </row>
    <row r="6" spans="1:5">
      <c r="A6" s="5" t="s">
        <v>130</v>
      </c>
      <c r="B6" s="17">
        <v>7</v>
      </c>
      <c r="C6" s="11">
        <v>172155</v>
      </c>
      <c r="D6" s="20">
        <v>5.8571428571000004</v>
      </c>
      <c r="E6" s="14">
        <v>6.3603022300000006E-2</v>
      </c>
    </row>
    <row r="7" spans="1:5">
      <c r="A7" s="6" t="s">
        <v>135</v>
      </c>
      <c r="B7" s="18">
        <v>8</v>
      </c>
      <c r="C7" s="12">
        <v>169492</v>
      </c>
      <c r="D7" s="21">
        <v>3.625</v>
      </c>
      <c r="E7" s="15">
        <v>6.2619171400000007E-2</v>
      </c>
    </row>
    <row r="9" spans="1:5" ht="30" customHeight="1">
      <c r="A9" s="92" t="s">
        <v>784</v>
      </c>
      <c r="B9" s="92"/>
      <c r="C9" s="92"/>
      <c r="D9" s="92"/>
      <c r="E9" s="92"/>
    </row>
  </sheetData>
  <mergeCells count="1">
    <mergeCell ref="A9:E9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showGridLines="0" workbookViewId="0"/>
  </sheetViews>
  <sheetFormatPr defaultRowHeight="14.25"/>
  <cols>
    <col min="1" max="1" width="22" customWidth="1"/>
    <col min="2" max="2" width="29" customWidth="1"/>
    <col min="3" max="3" width="5.5" customWidth="1"/>
    <col min="4" max="4" width="24" customWidth="1"/>
    <col min="5" max="5" width="29" customWidth="1"/>
    <col min="6" max="9" width="20" customWidth="1"/>
  </cols>
  <sheetData>
    <row r="1" spans="1:9">
      <c r="A1" s="83" t="s">
        <v>588</v>
      </c>
      <c r="B1" s="83"/>
      <c r="C1" s="83"/>
      <c r="D1" s="83"/>
      <c r="E1" s="83"/>
    </row>
    <row r="2" spans="1:9">
      <c r="A2" s="83"/>
      <c r="B2" s="83"/>
      <c r="C2" s="83"/>
      <c r="D2" s="83"/>
      <c r="E2" s="83"/>
    </row>
    <row r="3" spans="1:9">
      <c r="A3" s="25"/>
      <c r="B3" s="25"/>
      <c r="C3" s="25"/>
      <c r="D3" s="25"/>
      <c r="E3" s="25"/>
    </row>
    <row r="4" spans="1:9" ht="33.950000000000003" customHeight="1">
      <c r="A4" s="45" t="s">
        <v>785</v>
      </c>
      <c r="B4" s="46" t="s">
        <v>786</v>
      </c>
      <c r="C4" s="46" t="s">
        <v>787</v>
      </c>
      <c r="D4" s="46" t="s">
        <v>788</v>
      </c>
      <c r="E4" s="47" t="s">
        <v>789</v>
      </c>
      <c r="F4" s="48" t="s">
        <v>602</v>
      </c>
      <c r="G4" s="48" t="s">
        <v>790</v>
      </c>
      <c r="H4" s="48" t="s">
        <v>791</v>
      </c>
      <c r="I4" s="48" t="s">
        <v>792</v>
      </c>
    </row>
    <row r="5" spans="1:9" ht="38.1" customHeight="1">
      <c r="A5" s="49" t="s">
        <v>793</v>
      </c>
      <c r="B5" s="49" t="s">
        <v>794</v>
      </c>
      <c r="C5" s="49" t="s">
        <v>795</v>
      </c>
      <c r="D5" s="49" t="s">
        <v>796</v>
      </c>
      <c r="E5" s="49" t="s">
        <v>797</v>
      </c>
      <c r="F5" s="50" t="s">
        <v>798</v>
      </c>
      <c r="G5" s="50" t="s">
        <v>799</v>
      </c>
      <c r="H5" s="50" t="s">
        <v>800</v>
      </c>
      <c r="I5" s="50" t="s">
        <v>801</v>
      </c>
    </row>
    <row r="6" spans="1:9" ht="38.1" customHeight="1">
      <c r="A6" s="51" t="s">
        <v>556</v>
      </c>
      <c r="B6" s="51" t="s">
        <v>802</v>
      </c>
      <c r="C6" s="51" t="s">
        <v>795</v>
      </c>
      <c r="D6" s="51" t="s">
        <v>803</v>
      </c>
      <c r="E6" s="51" t="s">
        <v>804</v>
      </c>
      <c r="F6" s="50" t="s">
        <v>618</v>
      </c>
      <c r="G6" s="50" t="s">
        <v>799</v>
      </c>
      <c r="H6" s="50" t="s">
        <v>805</v>
      </c>
      <c r="I6" s="50" t="s">
        <v>806</v>
      </c>
    </row>
    <row r="7" spans="1:9" ht="38.1" customHeight="1">
      <c r="A7" s="51" t="s">
        <v>557</v>
      </c>
      <c r="B7" s="51" t="s">
        <v>807</v>
      </c>
      <c r="C7" s="51" t="s">
        <v>808</v>
      </c>
      <c r="D7" s="51" t="s">
        <v>809</v>
      </c>
      <c r="E7" s="51" t="s">
        <v>810</v>
      </c>
      <c r="F7" s="50" t="s">
        <v>618</v>
      </c>
      <c r="G7" s="50" t="s">
        <v>799</v>
      </c>
      <c r="H7" s="50" t="s">
        <v>805</v>
      </c>
      <c r="I7" s="50" t="s">
        <v>811</v>
      </c>
    </row>
    <row r="8" spans="1:9" ht="38.1" customHeight="1">
      <c r="A8" s="51" t="s">
        <v>558</v>
      </c>
      <c r="B8" s="51" t="s">
        <v>812</v>
      </c>
      <c r="C8" s="51" t="s">
        <v>808</v>
      </c>
      <c r="D8" s="51" t="s">
        <v>813</v>
      </c>
      <c r="E8" s="51" t="s">
        <v>814</v>
      </c>
      <c r="F8" s="50" t="s">
        <v>607</v>
      </c>
      <c r="G8" s="50" t="s">
        <v>815</v>
      </c>
      <c r="H8" s="50" t="s">
        <v>816</v>
      </c>
      <c r="I8" s="50" t="s">
        <v>817</v>
      </c>
    </row>
    <row r="9" spans="1:9" ht="38.1" customHeight="1">
      <c r="A9" s="51" t="s">
        <v>818</v>
      </c>
      <c r="B9" s="51" t="s">
        <v>819</v>
      </c>
      <c r="C9" s="51" t="s">
        <v>795</v>
      </c>
      <c r="D9" s="51" t="s">
        <v>820</v>
      </c>
      <c r="E9" s="51" t="s">
        <v>821</v>
      </c>
      <c r="F9" s="50" t="s">
        <v>607</v>
      </c>
      <c r="G9" s="50" t="s">
        <v>822</v>
      </c>
      <c r="H9" s="50" t="s">
        <v>823</v>
      </c>
      <c r="I9" s="50" t="s">
        <v>824</v>
      </c>
    </row>
    <row r="10" spans="1:9" ht="38.1" customHeight="1">
      <c r="A10" s="51" t="s">
        <v>825</v>
      </c>
      <c r="B10" s="51" t="s">
        <v>826</v>
      </c>
      <c r="C10" s="51" t="s">
        <v>795</v>
      </c>
      <c r="D10" s="51" t="s">
        <v>827</v>
      </c>
      <c r="E10" s="51" t="s">
        <v>828</v>
      </c>
      <c r="F10" s="50" t="s">
        <v>618</v>
      </c>
      <c r="G10" s="50" t="s">
        <v>829</v>
      </c>
      <c r="H10" s="50" t="s">
        <v>823</v>
      </c>
      <c r="I10" s="50" t="s">
        <v>830</v>
      </c>
    </row>
    <row r="11" spans="1:9" ht="38.1" customHeight="1">
      <c r="A11" s="51" t="s">
        <v>831</v>
      </c>
      <c r="B11" s="51" t="s">
        <v>832</v>
      </c>
      <c r="C11" s="51" t="s">
        <v>795</v>
      </c>
      <c r="D11" s="51" t="s">
        <v>833</v>
      </c>
      <c r="E11" s="51" t="s">
        <v>834</v>
      </c>
      <c r="F11" s="50" t="s">
        <v>618</v>
      </c>
      <c r="G11" s="50" t="s">
        <v>835</v>
      </c>
      <c r="H11" s="50" t="s">
        <v>836</v>
      </c>
      <c r="I11" s="50" t="s">
        <v>830</v>
      </c>
    </row>
    <row r="12" spans="1:9" ht="38.1" customHeight="1">
      <c r="A12" s="51" t="s">
        <v>837</v>
      </c>
      <c r="B12" s="51" t="s">
        <v>838</v>
      </c>
      <c r="C12" s="51" t="s">
        <v>839</v>
      </c>
      <c r="D12" s="51" t="s">
        <v>840</v>
      </c>
      <c r="E12" s="51" t="s">
        <v>841</v>
      </c>
      <c r="F12" s="50" t="s">
        <v>607</v>
      </c>
      <c r="G12" s="50" t="s">
        <v>799</v>
      </c>
      <c r="H12" s="50" t="s">
        <v>823</v>
      </c>
      <c r="I12" s="50" t="s">
        <v>842</v>
      </c>
    </row>
    <row r="13" spans="1:9" ht="38.1" customHeight="1">
      <c r="A13" s="52" t="s">
        <v>843</v>
      </c>
      <c r="B13" s="52" t="s">
        <v>844</v>
      </c>
      <c r="C13" s="52" t="s">
        <v>839</v>
      </c>
      <c r="D13" s="52" t="s">
        <v>845</v>
      </c>
      <c r="E13" s="52" t="s">
        <v>846</v>
      </c>
      <c r="F13" s="50" t="s">
        <v>618</v>
      </c>
      <c r="G13" s="50" t="s">
        <v>847</v>
      </c>
      <c r="H13" s="50" t="s">
        <v>823</v>
      </c>
      <c r="I13" s="50" t="s">
        <v>848</v>
      </c>
    </row>
    <row r="14" spans="1:9" ht="38.1" customHeight="1">
      <c r="A14" s="50" t="s">
        <v>849</v>
      </c>
      <c r="B14" s="50" t="s">
        <v>850</v>
      </c>
      <c r="C14" s="50" t="s">
        <v>851</v>
      </c>
      <c r="D14" s="50" t="s">
        <v>852</v>
      </c>
      <c r="E14" s="50" t="s">
        <v>853</v>
      </c>
      <c r="F14" s="50" t="s">
        <v>607</v>
      </c>
      <c r="G14" s="50" t="s">
        <v>822</v>
      </c>
      <c r="H14" s="50" t="s">
        <v>823</v>
      </c>
      <c r="I14" s="50" t="s">
        <v>854</v>
      </c>
    </row>
    <row r="15" spans="1:9" ht="38.1" customHeight="1">
      <c r="A15" s="50" t="s">
        <v>855</v>
      </c>
      <c r="B15" s="50" t="s">
        <v>856</v>
      </c>
      <c r="C15" s="50" t="s">
        <v>795</v>
      </c>
      <c r="D15" s="50" t="s">
        <v>857</v>
      </c>
      <c r="E15" s="50" t="s">
        <v>821</v>
      </c>
      <c r="F15" s="50" t="s">
        <v>607</v>
      </c>
      <c r="G15" s="50" t="s">
        <v>822</v>
      </c>
      <c r="H15" s="50" t="s">
        <v>823</v>
      </c>
      <c r="I15" s="50" t="s">
        <v>858</v>
      </c>
    </row>
    <row r="16" spans="1:9" ht="38.1" customHeight="1">
      <c r="A16" s="50" t="s">
        <v>859</v>
      </c>
      <c r="B16" s="50" t="s">
        <v>860</v>
      </c>
      <c r="C16" s="50" t="s">
        <v>861</v>
      </c>
      <c r="D16" s="50" t="s">
        <v>862</v>
      </c>
      <c r="E16" s="50" t="s">
        <v>863</v>
      </c>
      <c r="F16" s="50" t="s">
        <v>864</v>
      </c>
      <c r="G16" s="50" t="s">
        <v>822</v>
      </c>
      <c r="H16" s="50" t="s">
        <v>823</v>
      </c>
      <c r="I16" s="50" t="s">
        <v>865</v>
      </c>
    </row>
    <row r="17" spans="1:9" ht="38.1" customHeight="1">
      <c r="A17" s="53" t="s">
        <v>866</v>
      </c>
      <c r="B17" s="53" t="s">
        <v>867</v>
      </c>
      <c r="C17" s="53" t="s">
        <v>868</v>
      </c>
      <c r="D17" s="53" t="s">
        <v>869</v>
      </c>
      <c r="E17" s="53" t="s">
        <v>870</v>
      </c>
      <c r="F17" s="53" t="s">
        <v>607</v>
      </c>
      <c r="G17" s="53" t="s">
        <v>871</v>
      </c>
      <c r="H17" s="53" t="s">
        <v>823</v>
      </c>
      <c r="I17" s="53" t="s">
        <v>872</v>
      </c>
    </row>
  </sheetData>
  <mergeCells count="1">
    <mergeCell ref="A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showGridLines="0" workbookViewId="0"/>
  </sheetViews>
  <sheetFormatPr defaultRowHeight="14.25"/>
  <cols>
    <col min="1" max="1" width="21.5" customWidth="1"/>
    <col min="2" max="2" width="54" customWidth="1"/>
    <col min="3" max="3" width="34" customWidth="1"/>
    <col min="4" max="4" width="18" customWidth="1"/>
    <col min="5" max="8" width="15" customWidth="1"/>
  </cols>
  <sheetData>
    <row r="1" spans="1:8">
      <c r="A1" s="95" t="s">
        <v>589</v>
      </c>
      <c r="B1" s="95"/>
      <c r="C1" s="95"/>
      <c r="D1" s="95"/>
      <c r="E1" s="95"/>
      <c r="F1" s="95"/>
      <c r="G1" s="95"/>
      <c r="H1" s="95"/>
    </row>
    <row r="2" spans="1:8">
      <c r="A2" s="95"/>
      <c r="B2" s="95"/>
      <c r="C2" s="95"/>
      <c r="D2" s="95"/>
      <c r="E2" s="95"/>
      <c r="F2" s="95"/>
      <c r="G2" s="95"/>
      <c r="H2" s="95"/>
    </row>
    <row r="4" spans="1:8" ht="30">
      <c r="A4" s="29" t="s">
        <v>590</v>
      </c>
      <c r="B4" s="93" t="s">
        <v>591</v>
      </c>
      <c r="C4" s="93"/>
      <c r="D4" s="93"/>
      <c r="E4" s="93"/>
      <c r="F4" s="93"/>
      <c r="G4" s="93"/>
      <c r="H4" s="93"/>
    </row>
    <row r="5" spans="1:8" ht="30">
      <c r="A5" s="29" t="s">
        <v>592</v>
      </c>
      <c r="B5" s="93" t="s">
        <v>593</v>
      </c>
      <c r="C5" s="93"/>
      <c r="D5" s="93"/>
      <c r="E5" s="93"/>
      <c r="F5" s="93"/>
      <c r="G5" s="93"/>
      <c r="H5" s="93"/>
    </row>
    <row r="6" spans="1:8" ht="23.25" customHeight="1">
      <c r="A6" s="29" t="s">
        <v>594</v>
      </c>
      <c r="B6" s="93" t="s">
        <v>595</v>
      </c>
      <c r="C6" s="93"/>
      <c r="D6" s="93"/>
      <c r="E6" s="93"/>
      <c r="F6" s="93"/>
      <c r="G6" s="93"/>
      <c r="H6" s="93"/>
    </row>
    <row r="7" spans="1:8" ht="21.75" customHeight="1">
      <c r="A7" s="29" t="s">
        <v>596</v>
      </c>
      <c r="B7" s="93" t="s">
        <v>597</v>
      </c>
      <c r="C7" s="93"/>
      <c r="D7" s="93"/>
      <c r="E7" s="93"/>
      <c r="F7" s="93"/>
      <c r="G7" s="93"/>
      <c r="H7" s="93"/>
    </row>
    <row r="9" spans="1:8" ht="15.75">
      <c r="A9" s="94" t="s">
        <v>598</v>
      </c>
      <c r="B9" s="94"/>
      <c r="C9" s="94"/>
      <c r="D9" s="94"/>
      <c r="E9" s="94"/>
      <c r="F9" s="94"/>
      <c r="G9" s="94"/>
      <c r="H9" s="94"/>
    </row>
    <row r="10" spans="1:8" ht="27">
      <c r="A10" s="1" t="s">
        <v>599</v>
      </c>
      <c r="B10" s="3" t="s">
        <v>600</v>
      </c>
      <c r="C10" s="3" t="s">
        <v>601</v>
      </c>
      <c r="D10" s="3" t="s">
        <v>602</v>
      </c>
      <c r="E10" s="2" t="s">
        <v>603</v>
      </c>
    </row>
    <row r="11" spans="1:8" ht="54">
      <c r="A11" s="4" t="s">
        <v>604</v>
      </c>
      <c r="B11" s="26" t="s">
        <v>605</v>
      </c>
      <c r="C11" s="26" t="s">
        <v>606</v>
      </c>
      <c r="D11" s="26" t="s">
        <v>607</v>
      </c>
      <c r="E11" s="26" t="s">
        <v>608</v>
      </c>
    </row>
    <row r="12" spans="1:8" ht="67.5">
      <c r="A12" s="5" t="s">
        <v>609</v>
      </c>
      <c r="B12" s="27" t="s">
        <v>610</v>
      </c>
      <c r="C12" s="27" t="s">
        <v>606</v>
      </c>
      <c r="D12" s="27" t="s">
        <v>607</v>
      </c>
      <c r="E12" s="27" t="s">
        <v>611</v>
      </c>
    </row>
    <row r="13" spans="1:8" ht="54">
      <c r="A13" s="5" t="s">
        <v>612</v>
      </c>
      <c r="B13" s="27" t="s">
        <v>613</v>
      </c>
      <c r="C13" s="27" t="s">
        <v>606</v>
      </c>
      <c r="D13" s="27" t="s">
        <v>614</v>
      </c>
      <c r="E13" s="27" t="s">
        <v>615</v>
      </c>
    </row>
    <row r="14" spans="1:8" ht="67.5">
      <c r="A14" s="5" t="s">
        <v>616</v>
      </c>
      <c r="B14" s="27" t="s">
        <v>617</v>
      </c>
      <c r="C14" s="27" t="s">
        <v>606</v>
      </c>
      <c r="D14" s="27" t="s">
        <v>618</v>
      </c>
      <c r="E14" s="27" t="s">
        <v>619</v>
      </c>
    </row>
    <row r="15" spans="1:8" ht="67.5">
      <c r="A15" s="5" t="s">
        <v>620</v>
      </c>
      <c r="B15" s="27" t="s">
        <v>621</v>
      </c>
      <c r="C15" s="27" t="s">
        <v>622</v>
      </c>
      <c r="D15" s="27" t="s">
        <v>623</v>
      </c>
      <c r="E15" s="27" t="s">
        <v>624</v>
      </c>
    </row>
    <row r="16" spans="1:8" ht="54">
      <c r="A16" s="6" t="s">
        <v>625</v>
      </c>
      <c r="B16" s="28" t="s">
        <v>626</v>
      </c>
      <c r="C16" s="28" t="s">
        <v>606</v>
      </c>
      <c r="D16" s="28" t="s">
        <v>627</v>
      </c>
      <c r="E16" s="28" t="s">
        <v>628</v>
      </c>
    </row>
    <row r="18" spans="1:8" ht="15.75">
      <c r="A18" s="94" t="s">
        <v>629</v>
      </c>
      <c r="B18" s="94"/>
      <c r="C18" s="94"/>
      <c r="D18" s="94"/>
      <c r="E18" s="94"/>
      <c r="F18" s="94"/>
      <c r="G18" s="94"/>
      <c r="H18" s="94"/>
    </row>
    <row r="19" spans="1:8">
      <c r="A19" s="1" t="s">
        <v>599</v>
      </c>
      <c r="B19" s="3" t="s">
        <v>630</v>
      </c>
      <c r="C19" s="2" t="s">
        <v>603</v>
      </c>
    </row>
    <row r="20" spans="1:8" ht="40.5">
      <c r="A20" s="4" t="s">
        <v>631</v>
      </c>
      <c r="B20" s="26" t="s">
        <v>632</v>
      </c>
      <c r="C20" s="26" t="s">
        <v>633</v>
      </c>
    </row>
    <row r="21" spans="1:8" ht="40.5">
      <c r="A21" s="5" t="s">
        <v>634</v>
      </c>
      <c r="B21" s="27" t="s">
        <v>635</v>
      </c>
      <c r="C21" s="27" t="s">
        <v>636</v>
      </c>
    </row>
    <row r="22" spans="1:8" ht="40.5">
      <c r="A22" s="5" t="s">
        <v>637</v>
      </c>
      <c r="B22" s="27" t="s">
        <v>638</v>
      </c>
      <c r="C22" s="27" t="s">
        <v>639</v>
      </c>
    </row>
    <row r="23" spans="1:8" ht="40.5">
      <c r="A23" s="6" t="s">
        <v>640</v>
      </c>
      <c r="B23" s="28" t="s">
        <v>641</v>
      </c>
      <c r="C23" s="28" t="s">
        <v>642</v>
      </c>
    </row>
    <row r="24" spans="1:8">
      <c r="A24" s="25"/>
      <c r="B24" s="25"/>
      <c r="C24" s="25"/>
    </row>
    <row r="26" spans="1:8" ht="15.75">
      <c r="A26" s="94" t="s">
        <v>643</v>
      </c>
      <c r="B26" s="94"/>
      <c r="C26" s="94"/>
      <c r="D26" s="94"/>
      <c r="E26" s="94"/>
      <c r="F26" s="94"/>
      <c r="G26" s="94"/>
      <c r="H26" s="94"/>
    </row>
    <row r="27" spans="1:8">
      <c r="A27" s="1" t="s">
        <v>601</v>
      </c>
      <c r="B27" s="3" t="s">
        <v>644</v>
      </c>
      <c r="C27" s="3" t="s">
        <v>602</v>
      </c>
      <c r="D27" s="2" t="s">
        <v>645</v>
      </c>
    </row>
    <row r="28" spans="1:8" ht="27">
      <c r="A28" s="4" t="s">
        <v>646</v>
      </c>
      <c r="B28" s="26" t="s">
        <v>647</v>
      </c>
      <c r="C28" s="4" t="s">
        <v>648</v>
      </c>
      <c r="D28" s="4" t="s">
        <v>649</v>
      </c>
    </row>
    <row r="29" spans="1:8" ht="27">
      <c r="A29" s="5" t="s">
        <v>650</v>
      </c>
      <c r="B29" s="27" t="s">
        <v>651</v>
      </c>
      <c r="C29" s="5" t="s">
        <v>614</v>
      </c>
      <c r="D29" s="5" t="s">
        <v>652</v>
      </c>
    </row>
    <row r="30" spans="1:8" ht="27">
      <c r="A30" s="5" t="s">
        <v>653</v>
      </c>
      <c r="B30" s="27" t="s">
        <v>654</v>
      </c>
      <c r="C30" s="5" t="s">
        <v>655</v>
      </c>
      <c r="D30" s="5" t="s">
        <v>656</v>
      </c>
    </row>
    <row r="31" spans="1:8" ht="27">
      <c r="A31" s="6" t="s">
        <v>657</v>
      </c>
      <c r="B31" s="28" t="s">
        <v>658</v>
      </c>
      <c r="C31" s="6" t="s">
        <v>659</v>
      </c>
      <c r="D31" s="6" t="s">
        <v>649</v>
      </c>
    </row>
  </sheetData>
  <mergeCells count="8">
    <mergeCell ref="B7:H7"/>
    <mergeCell ref="A9:H9"/>
    <mergeCell ref="A18:H18"/>
    <mergeCell ref="A26:H26"/>
    <mergeCell ref="A1:H2"/>
    <mergeCell ref="B4:H4"/>
    <mergeCell ref="B5:H5"/>
    <mergeCell ref="B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showGridLines="0" workbookViewId="0"/>
  </sheetViews>
  <sheetFormatPr defaultRowHeight="14.25"/>
  <cols>
    <col min="1" max="1" width="18" customWidth="1"/>
    <col min="2" max="2" width="27" customWidth="1"/>
    <col min="3" max="7" width="21" customWidth="1"/>
    <col min="8" max="8" width="14" customWidth="1"/>
  </cols>
  <sheetData>
    <row r="1" spans="1:8" ht="24.95" customHeight="1">
      <c r="A1" s="97" t="s">
        <v>660</v>
      </c>
      <c r="B1" s="97"/>
      <c r="C1" s="97"/>
      <c r="D1" s="97"/>
      <c r="E1" s="97"/>
      <c r="F1" s="97"/>
      <c r="G1" s="97"/>
      <c r="H1" s="97"/>
    </row>
    <row r="2" spans="1:8" ht="24.95" customHeight="1">
      <c r="A2" s="97"/>
      <c r="B2" s="97"/>
      <c r="C2" s="97"/>
      <c r="D2" s="97"/>
      <c r="E2" s="97"/>
      <c r="F2" s="97"/>
      <c r="G2" s="97"/>
      <c r="H2" s="97"/>
    </row>
    <row r="3" spans="1:8" ht="24.95" customHeight="1">
      <c r="A3" s="30"/>
      <c r="B3" s="30"/>
      <c r="C3" s="30"/>
      <c r="D3" s="30"/>
      <c r="E3" s="30"/>
      <c r="F3" s="30"/>
      <c r="G3" s="30"/>
      <c r="H3" s="30"/>
    </row>
    <row r="4" spans="1:8" ht="24.95" customHeight="1">
      <c r="A4" s="98" t="s">
        <v>661</v>
      </c>
      <c r="B4" s="98"/>
      <c r="C4" s="98"/>
      <c r="D4" s="98"/>
      <c r="E4" s="98"/>
      <c r="F4" s="98"/>
      <c r="G4" s="98"/>
      <c r="H4" s="98"/>
    </row>
    <row r="5" spans="1:8" ht="24.95" customHeight="1">
      <c r="A5" s="1" t="s">
        <v>662</v>
      </c>
      <c r="B5" s="3" t="s">
        <v>663</v>
      </c>
      <c r="C5" s="3" t="s">
        <v>602</v>
      </c>
      <c r="D5" s="3" t="s">
        <v>664</v>
      </c>
      <c r="E5" s="3" t="s">
        <v>665</v>
      </c>
      <c r="F5" s="3" t="s">
        <v>666</v>
      </c>
      <c r="G5" s="2" t="s">
        <v>667</v>
      </c>
      <c r="H5" s="30"/>
    </row>
    <row r="6" spans="1:8" ht="24.95" customHeight="1">
      <c r="A6" s="26" t="s">
        <v>646</v>
      </c>
      <c r="B6" s="26" t="s">
        <v>668</v>
      </c>
      <c r="C6" s="26" t="s">
        <v>669</v>
      </c>
      <c r="D6" s="26" t="s">
        <v>670</v>
      </c>
      <c r="E6" s="26" t="s">
        <v>671</v>
      </c>
      <c r="F6" s="26" t="s">
        <v>672</v>
      </c>
      <c r="G6" s="26" t="s">
        <v>673</v>
      </c>
      <c r="H6" s="30"/>
    </row>
    <row r="7" spans="1:8" ht="24.95" customHeight="1">
      <c r="A7" s="27" t="s">
        <v>650</v>
      </c>
      <c r="B7" s="27" t="s">
        <v>674</v>
      </c>
      <c r="C7" s="27" t="s">
        <v>607</v>
      </c>
      <c r="D7" s="27" t="s">
        <v>675</v>
      </c>
      <c r="E7" s="27" t="s">
        <v>676</v>
      </c>
      <c r="F7" s="27" t="s">
        <v>677</v>
      </c>
      <c r="G7" s="27" t="s">
        <v>678</v>
      </c>
      <c r="H7" s="30"/>
    </row>
    <row r="8" spans="1:8" ht="24.95" customHeight="1">
      <c r="A8" s="27" t="s">
        <v>653</v>
      </c>
      <c r="B8" s="27" t="s">
        <v>679</v>
      </c>
      <c r="C8" s="27" t="s">
        <v>614</v>
      </c>
      <c r="D8" s="27" t="s">
        <v>680</v>
      </c>
      <c r="E8" s="27" t="s">
        <v>681</v>
      </c>
      <c r="F8" s="27" t="s">
        <v>682</v>
      </c>
      <c r="G8" s="27" t="s">
        <v>683</v>
      </c>
      <c r="H8" s="30"/>
    </row>
    <row r="9" spans="1:8" ht="24.95" customHeight="1">
      <c r="A9" s="27" t="s">
        <v>657</v>
      </c>
      <c r="B9" s="27" t="s">
        <v>684</v>
      </c>
      <c r="C9" s="27" t="s">
        <v>607</v>
      </c>
      <c r="D9" s="27" t="s">
        <v>685</v>
      </c>
      <c r="E9" s="27" t="s">
        <v>686</v>
      </c>
      <c r="F9" s="27" t="s">
        <v>687</v>
      </c>
      <c r="G9" s="27" t="s">
        <v>688</v>
      </c>
      <c r="H9" s="30"/>
    </row>
    <row r="10" spans="1:8" ht="24.95" customHeight="1">
      <c r="A10" s="27" t="s">
        <v>689</v>
      </c>
      <c r="B10" s="27" t="s">
        <v>690</v>
      </c>
      <c r="C10" s="27" t="s">
        <v>659</v>
      </c>
      <c r="D10" s="27" t="s">
        <v>691</v>
      </c>
      <c r="E10" s="27" t="s">
        <v>692</v>
      </c>
      <c r="F10" s="27" t="s">
        <v>693</v>
      </c>
      <c r="G10" s="27" t="s">
        <v>694</v>
      </c>
      <c r="H10" s="30"/>
    </row>
    <row r="11" spans="1:8" ht="24.95" customHeight="1">
      <c r="A11" s="28" t="s">
        <v>695</v>
      </c>
      <c r="B11" s="28" t="s">
        <v>696</v>
      </c>
      <c r="C11" s="28" t="s">
        <v>618</v>
      </c>
      <c r="D11" s="28" t="s">
        <v>697</v>
      </c>
      <c r="E11" s="28" t="s">
        <v>698</v>
      </c>
      <c r="F11" s="28" t="s">
        <v>699</v>
      </c>
      <c r="G11" s="28" t="s">
        <v>700</v>
      </c>
      <c r="H11" s="30"/>
    </row>
    <row r="12" spans="1:8" ht="24.95" customHeight="1">
      <c r="A12" s="30"/>
      <c r="B12" s="30"/>
      <c r="C12" s="30"/>
      <c r="D12" s="30"/>
      <c r="E12" s="30"/>
      <c r="F12" s="30"/>
      <c r="G12" s="30"/>
      <c r="H12" s="30"/>
    </row>
    <row r="13" spans="1:8" ht="24.95" customHeight="1">
      <c r="A13" s="99" t="s">
        <v>701</v>
      </c>
      <c r="B13" s="99"/>
      <c r="C13" s="99"/>
      <c r="D13" s="99"/>
      <c r="E13" s="99"/>
      <c r="F13" s="99"/>
      <c r="G13" s="99"/>
      <c r="H13" s="99"/>
    </row>
    <row r="14" spans="1:8" ht="24.95" customHeight="1">
      <c r="A14" s="1" t="s">
        <v>662</v>
      </c>
      <c r="B14" s="3" t="s">
        <v>663</v>
      </c>
      <c r="C14" s="3" t="s">
        <v>702</v>
      </c>
      <c r="D14" s="3" t="s">
        <v>602</v>
      </c>
      <c r="E14" s="3" t="s">
        <v>645</v>
      </c>
      <c r="F14" s="2" t="s">
        <v>703</v>
      </c>
      <c r="G14" s="30"/>
      <c r="H14" s="30"/>
    </row>
    <row r="15" spans="1:8" ht="24.95" customHeight="1">
      <c r="A15" s="26" t="s">
        <v>646</v>
      </c>
      <c r="B15" s="26" t="s">
        <v>704</v>
      </c>
      <c r="C15" s="26" t="s">
        <v>705</v>
      </c>
      <c r="D15" s="26" t="s">
        <v>669</v>
      </c>
      <c r="E15" s="26" t="s">
        <v>706</v>
      </c>
      <c r="F15" s="26" t="s">
        <v>707</v>
      </c>
      <c r="G15" s="30"/>
      <c r="H15" s="30"/>
    </row>
    <row r="16" spans="1:8" ht="24.95" customHeight="1">
      <c r="A16" s="27" t="s">
        <v>650</v>
      </c>
      <c r="B16" s="27" t="s">
        <v>708</v>
      </c>
      <c r="C16" s="27" t="s">
        <v>709</v>
      </c>
      <c r="D16" s="27" t="s">
        <v>607</v>
      </c>
      <c r="E16" s="27" t="s">
        <v>710</v>
      </c>
      <c r="F16" s="27" t="s">
        <v>711</v>
      </c>
      <c r="G16" s="30"/>
      <c r="H16" s="30"/>
    </row>
    <row r="17" spans="1:8" ht="24.95" customHeight="1">
      <c r="A17" s="27" t="s">
        <v>653</v>
      </c>
      <c r="B17" s="27" t="s">
        <v>712</v>
      </c>
      <c r="C17" s="27" t="s">
        <v>713</v>
      </c>
      <c r="D17" s="27" t="s">
        <v>607</v>
      </c>
      <c r="E17" s="27" t="s">
        <v>714</v>
      </c>
      <c r="F17" s="27" t="s">
        <v>715</v>
      </c>
      <c r="G17" s="30"/>
      <c r="H17" s="30"/>
    </row>
    <row r="18" spans="1:8" ht="24.95" customHeight="1">
      <c r="A18" s="27" t="s">
        <v>657</v>
      </c>
      <c r="B18" s="27" t="s">
        <v>716</v>
      </c>
      <c r="C18" s="27" t="s">
        <v>717</v>
      </c>
      <c r="D18" s="27" t="s">
        <v>614</v>
      </c>
      <c r="E18" s="27" t="s">
        <v>649</v>
      </c>
      <c r="F18" s="27" t="s">
        <v>718</v>
      </c>
      <c r="G18" s="30"/>
      <c r="H18" s="30"/>
    </row>
    <row r="19" spans="1:8" ht="24.95" customHeight="1">
      <c r="A19" s="27" t="s">
        <v>689</v>
      </c>
      <c r="B19" s="27" t="s">
        <v>719</v>
      </c>
      <c r="C19" s="27" t="s">
        <v>720</v>
      </c>
      <c r="D19" s="27" t="s">
        <v>659</v>
      </c>
      <c r="E19" s="27" t="s">
        <v>649</v>
      </c>
      <c r="F19" s="27" t="s">
        <v>721</v>
      </c>
      <c r="G19" s="30"/>
      <c r="H19" s="30"/>
    </row>
    <row r="20" spans="1:8" ht="24.95" customHeight="1">
      <c r="A20" s="28" t="s">
        <v>695</v>
      </c>
      <c r="B20" s="28" t="s">
        <v>722</v>
      </c>
      <c r="C20" s="28" t="s">
        <v>723</v>
      </c>
      <c r="D20" s="28" t="s">
        <v>724</v>
      </c>
      <c r="E20" s="28" t="s">
        <v>652</v>
      </c>
      <c r="F20" s="28" t="s">
        <v>725</v>
      </c>
      <c r="G20" s="30"/>
      <c r="H20" s="30"/>
    </row>
    <row r="21" spans="1:8" ht="24.95" customHeight="1">
      <c r="A21" s="30"/>
      <c r="B21" s="30"/>
      <c r="C21" s="30"/>
      <c r="D21" s="30"/>
      <c r="E21" s="30"/>
      <c r="F21" s="30"/>
      <c r="G21" s="30"/>
      <c r="H21" s="30"/>
    </row>
    <row r="22" spans="1:8" ht="24.95" customHeight="1">
      <c r="A22" s="100" t="s">
        <v>726</v>
      </c>
      <c r="B22" s="100"/>
      <c r="C22" s="100"/>
      <c r="D22" s="100"/>
      <c r="E22" s="100"/>
      <c r="F22" s="100"/>
      <c r="G22" s="100"/>
      <c r="H22" s="100"/>
    </row>
    <row r="23" spans="1:8" ht="24.95" customHeight="1">
      <c r="A23" s="1" t="s">
        <v>702</v>
      </c>
      <c r="B23" s="3" t="s">
        <v>669</v>
      </c>
      <c r="C23" s="3" t="s">
        <v>607</v>
      </c>
      <c r="D23" s="3" t="s">
        <v>614</v>
      </c>
      <c r="E23" s="3" t="s">
        <v>618</v>
      </c>
      <c r="F23" s="2" t="s">
        <v>724</v>
      </c>
      <c r="G23" s="30"/>
      <c r="H23" s="30"/>
    </row>
    <row r="24" spans="1:8" ht="24.95" customHeight="1">
      <c r="A24" s="26" t="s">
        <v>727</v>
      </c>
      <c r="B24" s="26" t="s">
        <v>728</v>
      </c>
      <c r="C24" s="26" t="s">
        <v>729</v>
      </c>
      <c r="D24" s="26" t="s">
        <v>730</v>
      </c>
      <c r="E24" s="26" t="s">
        <v>730</v>
      </c>
      <c r="F24" s="26" t="s">
        <v>731</v>
      </c>
      <c r="G24" s="30"/>
      <c r="H24" s="30"/>
    </row>
    <row r="25" spans="1:8" ht="24.95" customHeight="1">
      <c r="A25" s="27" t="s">
        <v>732</v>
      </c>
      <c r="B25" s="27" t="s">
        <v>730</v>
      </c>
      <c r="C25" s="27" t="s">
        <v>729</v>
      </c>
      <c r="D25" s="27" t="s">
        <v>728</v>
      </c>
      <c r="E25" s="27" t="s">
        <v>730</v>
      </c>
      <c r="F25" s="27" t="s">
        <v>731</v>
      </c>
      <c r="G25" s="30"/>
      <c r="H25" s="30"/>
    </row>
    <row r="26" spans="1:8" ht="24.95" customHeight="1">
      <c r="A26" s="27" t="s">
        <v>733</v>
      </c>
      <c r="B26" s="27" t="s">
        <v>729</v>
      </c>
      <c r="C26" s="27" t="s">
        <v>728</v>
      </c>
      <c r="D26" s="27" t="s">
        <v>729</v>
      </c>
      <c r="E26" s="27" t="s">
        <v>730</v>
      </c>
      <c r="F26" s="27" t="s">
        <v>731</v>
      </c>
      <c r="G26" s="30"/>
      <c r="H26" s="30"/>
    </row>
    <row r="27" spans="1:8" ht="24.95" customHeight="1">
      <c r="A27" s="27" t="s">
        <v>734</v>
      </c>
      <c r="B27" s="27" t="s">
        <v>730</v>
      </c>
      <c r="C27" s="27" t="s">
        <v>728</v>
      </c>
      <c r="D27" s="27" t="s">
        <v>730</v>
      </c>
      <c r="E27" s="27" t="s">
        <v>728</v>
      </c>
      <c r="F27" s="27" t="s">
        <v>731</v>
      </c>
      <c r="G27" s="30"/>
      <c r="H27" s="30"/>
    </row>
    <row r="28" spans="1:8" ht="24.95" customHeight="1">
      <c r="A28" s="27" t="s">
        <v>735</v>
      </c>
      <c r="B28" s="27" t="s">
        <v>730</v>
      </c>
      <c r="C28" s="27" t="s">
        <v>729</v>
      </c>
      <c r="D28" s="27" t="s">
        <v>730</v>
      </c>
      <c r="E28" s="27" t="s">
        <v>728</v>
      </c>
      <c r="F28" s="27" t="s">
        <v>731</v>
      </c>
      <c r="G28" s="30"/>
      <c r="H28" s="30"/>
    </row>
    <row r="29" spans="1:8" ht="24.95" customHeight="1">
      <c r="A29" s="28" t="s">
        <v>736</v>
      </c>
      <c r="B29" s="28" t="s">
        <v>729</v>
      </c>
      <c r="C29" s="28" t="s">
        <v>728</v>
      </c>
      <c r="D29" s="28" t="s">
        <v>729</v>
      </c>
      <c r="E29" s="28" t="s">
        <v>729</v>
      </c>
      <c r="F29" s="28" t="s">
        <v>731</v>
      </c>
      <c r="G29" s="30"/>
      <c r="H29" s="30"/>
    </row>
    <row r="30" spans="1:8" ht="24.95" customHeight="1">
      <c r="A30" s="30"/>
      <c r="B30" s="30"/>
      <c r="C30" s="30"/>
      <c r="D30" s="30"/>
      <c r="E30" s="30"/>
      <c r="F30" s="30"/>
      <c r="G30" s="30"/>
      <c r="H30" s="30"/>
    </row>
    <row r="31" spans="1:8" ht="24.95" customHeight="1">
      <c r="A31" s="30"/>
      <c r="B31" s="30"/>
      <c r="C31" s="30"/>
      <c r="D31" s="30"/>
      <c r="E31" s="30"/>
      <c r="F31" s="30"/>
      <c r="G31" s="30"/>
      <c r="H31" s="30"/>
    </row>
    <row r="32" spans="1:8" ht="24.95" customHeight="1">
      <c r="A32" s="96" t="s">
        <v>737</v>
      </c>
      <c r="B32" s="96"/>
      <c r="C32" s="96"/>
      <c r="D32" s="96"/>
      <c r="E32" s="96"/>
      <c r="F32" s="96"/>
      <c r="G32" s="96"/>
      <c r="H32" s="96"/>
    </row>
    <row r="33" spans="1:8" ht="24.95" customHeight="1">
      <c r="A33" s="31" t="s">
        <v>738</v>
      </c>
      <c r="B33" s="32" t="s">
        <v>739</v>
      </c>
      <c r="C33" s="32" t="s">
        <v>740</v>
      </c>
      <c r="D33" s="33" t="s">
        <v>741</v>
      </c>
      <c r="E33" s="30"/>
      <c r="F33" s="30"/>
      <c r="G33" s="30"/>
      <c r="H33" s="30"/>
    </row>
    <row r="34" spans="1:8" ht="48" customHeight="1">
      <c r="A34" s="26" t="s">
        <v>742</v>
      </c>
      <c r="B34" s="26" t="s">
        <v>743</v>
      </c>
      <c r="C34" s="26" t="s">
        <v>744</v>
      </c>
      <c r="D34" s="26" t="s">
        <v>745</v>
      </c>
      <c r="E34" s="30"/>
      <c r="F34" s="30"/>
      <c r="G34" s="30"/>
      <c r="H34" s="30"/>
    </row>
    <row r="35" spans="1:8" ht="48" customHeight="1">
      <c r="A35" s="27" t="s">
        <v>746</v>
      </c>
      <c r="B35" s="27" t="s">
        <v>747</v>
      </c>
      <c r="C35" s="27" t="s">
        <v>748</v>
      </c>
      <c r="D35" s="27" t="s">
        <v>749</v>
      </c>
      <c r="E35" s="30"/>
      <c r="F35" s="30"/>
      <c r="G35" s="30"/>
      <c r="H35" s="30"/>
    </row>
    <row r="36" spans="1:8" ht="48" customHeight="1">
      <c r="A36" s="27" t="s">
        <v>750</v>
      </c>
      <c r="B36" s="27" t="s">
        <v>751</v>
      </c>
      <c r="C36" s="27" t="s">
        <v>752</v>
      </c>
      <c r="D36" s="27" t="s">
        <v>753</v>
      </c>
      <c r="E36" s="30"/>
      <c r="F36" s="30"/>
      <c r="G36" s="30"/>
      <c r="H36" s="30"/>
    </row>
    <row r="37" spans="1:8" ht="48" customHeight="1">
      <c r="A37" s="28" t="s">
        <v>754</v>
      </c>
      <c r="B37" s="28" t="s">
        <v>755</v>
      </c>
      <c r="C37" s="28" t="s">
        <v>756</v>
      </c>
      <c r="D37" s="28" t="s">
        <v>757</v>
      </c>
      <c r="E37" s="30"/>
      <c r="F37" s="30"/>
      <c r="G37" s="30"/>
      <c r="H37" s="30"/>
    </row>
    <row r="38" spans="1:8" ht="24.95" customHeight="1">
      <c r="A38" s="22"/>
      <c r="B38" s="22"/>
      <c r="C38" s="22"/>
      <c r="D38" s="22"/>
      <c r="E38" s="22"/>
      <c r="F38" s="22"/>
      <c r="G38" s="22"/>
      <c r="H38" s="22"/>
    </row>
    <row r="39" spans="1:8" ht="24.95" customHeight="1">
      <c r="A39" s="22"/>
      <c r="B39" s="22"/>
      <c r="C39" s="22"/>
      <c r="D39" s="22"/>
      <c r="E39" s="22"/>
      <c r="F39" s="22"/>
      <c r="G39" s="22"/>
      <c r="H39" s="22"/>
    </row>
  </sheetData>
  <mergeCells count="5">
    <mergeCell ref="A32:H32"/>
    <mergeCell ref="A1:H2"/>
    <mergeCell ref="A4:H4"/>
    <mergeCell ref="A13:H13"/>
    <mergeCell ref="A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Dashboard</vt:lpstr>
      <vt:lpstr>Orders</vt:lpstr>
      <vt:lpstr>Monthly Trend</vt:lpstr>
      <vt:lpstr>Project Performance</vt:lpstr>
      <vt:lpstr>Supplier Performance</vt:lpstr>
      <vt:lpstr>Root Cause Analysis</vt:lpstr>
      <vt:lpstr>KPI Dictionary</vt:lpstr>
      <vt:lpstr>BA Pack</vt:lpstr>
      <vt:lpstr>Process &amp; RACI</vt:lpstr>
      <vt:lpstr>Project Guide</vt:lpstr>
      <vt:lpstr>Action Center</vt:lpstr>
      <vt:lpstr>Data Quality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Youssef Khoury</cp:lastModifiedBy>
  <dcterms:modified xsi:type="dcterms:W3CDTF">2026-08-23T13:45:06Z</dcterms:modified>
</cp:coreProperties>
</file>